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8160" tabRatio="848"/>
  </bookViews>
  <sheets>
    <sheet name="Ingresos y Egresos 2021" sheetId="16" r:id="rId1"/>
    <sheet name="Comparación Gastos 2020 y 2021" sheetId="56" state="hidden" r:id="rId2"/>
    <sheet name="Compos. Enero" sheetId="34" state="hidden" r:id="rId3"/>
    <sheet name="Compos. Febrero" sheetId="35" state="hidden" r:id="rId4"/>
    <sheet name="Compos. Marzo" sheetId="36" state="hidden" r:id="rId5"/>
    <sheet name="Compos. Octubre" sheetId="55" state="hidden" r:id="rId6"/>
    <sheet name="Enero" sheetId="57" r:id="rId7"/>
    <sheet name="Febrero" sheetId="61" r:id="rId8"/>
    <sheet name="Marzo" sheetId="59" r:id="rId9"/>
    <sheet name="Abril" sheetId="62" r:id="rId10"/>
    <sheet name="Mayo" sheetId="63" r:id="rId11"/>
    <sheet name="Junio" sheetId="64" r:id="rId12"/>
    <sheet name="Julio" sheetId="66" r:id="rId13"/>
    <sheet name="Agosto" sheetId="67" r:id="rId14"/>
    <sheet name="Septiembre" sheetId="68" r:id="rId15"/>
    <sheet name="Octubre" sheetId="69" r:id="rId16"/>
    <sheet name="Noviembre" sheetId="70" r:id="rId17"/>
    <sheet name="Diciembre" sheetId="71" r:id="rId18"/>
  </sheets>
  <definedNames>
    <definedName name="_xlnm._FilterDatabase" localSheetId="0" hidden="1">'Ingresos y Egresos 2021'!#REF!</definedName>
    <definedName name="_xlnm.Print_Area" localSheetId="2">'Compos. Enero'!$A$1:$H$200</definedName>
    <definedName name="_xlnm.Print_Area" localSheetId="3">'Compos. Febrero'!$A$1:$G$200</definedName>
    <definedName name="_xlnm.Print_Area" localSheetId="4">'Compos. Marzo'!$A$1:$H$209</definedName>
    <definedName name="_xlnm.Print_Area" localSheetId="5">'Compos. Octubre'!$A$1:$H$246</definedName>
    <definedName name="_xlnm.Print_Area" localSheetId="0">'Ingresos y Egresos 2021'!$A$1:$D$72</definedName>
    <definedName name="_xlnm.Print_Titles" localSheetId="0">'Ingresos y Egresos 2021'!$25:$28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71" l="1"/>
  <c r="D77" i="70"/>
  <c r="D75" i="66"/>
  <c r="D66" i="63"/>
  <c r="H30" i="16"/>
  <c r="T70" i="16"/>
  <c r="T22" i="16"/>
  <c r="T59" i="16"/>
  <c r="T51" i="16"/>
  <c r="D77" i="71"/>
  <c r="S63" i="16" l="1"/>
  <c r="S64" i="16" s="1"/>
  <c r="S60" i="16"/>
  <c r="S61" i="16" s="1"/>
  <c r="S59" i="16"/>
  <c r="S56" i="16"/>
  <c r="S55" i="16"/>
  <c r="S53" i="16"/>
  <c r="S52" i="16"/>
  <c r="S51" i="16"/>
  <c r="S50" i="16"/>
  <c r="S49" i="16"/>
  <c r="S48" i="16"/>
  <c r="S54" i="16" s="1"/>
  <c r="S47" i="16"/>
  <c r="S44" i="16"/>
  <c r="S43" i="16"/>
  <c r="S42" i="16"/>
  <c r="S41" i="16"/>
  <c r="S45" i="16" s="1"/>
  <c r="S38" i="16"/>
  <c r="S39" i="16" s="1"/>
  <c r="S37" i="16"/>
  <c r="S36" i="16"/>
  <c r="S35" i="16"/>
  <c r="S33" i="16"/>
  <c r="S32" i="16"/>
  <c r="S31" i="16"/>
  <c r="T13" i="16"/>
  <c r="S17" i="16"/>
  <c r="S15" i="16"/>
  <c r="S14" i="16"/>
  <c r="S13" i="16"/>
  <c r="S18" i="16" s="1"/>
  <c r="S11" i="16"/>
  <c r="S10" i="16"/>
  <c r="S9" i="16"/>
  <c r="S8" i="16"/>
  <c r="S7" i="16"/>
  <c r="S6" i="16"/>
  <c r="S12" i="16" s="1"/>
  <c r="S5" i="16"/>
  <c r="R39" i="16"/>
  <c r="R38" i="16"/>
  <c r="R70" i="16"/>
  <c r="R64" i="16"/>
  <c r="R63" i="16"/>
  <c r="R61" i="16"/>
  <c r="R60" i="16"/>
  <c r="R59" i="16"/>
  <c r="R56" i="16"/>
  <c r="R55" i="16"/>
  <c r="R54" i="16"/>
  <c r="R53" i="16"/>
  <c r="R52" i="16"/>
  <c r="R51" i="16"/>
  <c r="R50" i="16"/>
  <c r="R49" i="16"/>
  <c r="R48" i="16"/>
  <c r="R47" i="16"/>
  <c r="R45" i="16"/>
  <c r="R44" i="16"/>
  <c r="R43" i="16"/>
  <c r="R42" i="16"/>
  <c r="R41" i="16"/>
  <c r="R37" i="16"/>
  <c r="R36" i="16"/>
  <c r="R35" i="16"/>
  <c r="R33" i="16"/>
  <c r="R32" i="16"/>
  <c r="R31" i="16"/>
  <c r="R30" i="16"/>
  <c r="R34" i="16" s="1"/>
  <c r="R66" i="16" s="1"/>
  <c r="R71" i="16" s="1"/>
  <c r="R72" i="16" s="1"/>
  <c r="R22" i="16"/>
  <c r="R20" i="16"/>
  <c r="R18" i="16"/>
  <c r="R19" i="16"/>
  <c r="R11" i="16"/>
  <c r="R10" i="16"/>
  <c r="R9" i="16"/>
  <c r="R7" i="16"/>
  <c r="R17" i="16"/>
  <c r="R14" i="16"/>
  <c r="R13" i="16"/>
  <c r="R12" i="16"/>
  <c r="R8" i="16"/>
  <c r="R6" i="16"/>
  <c r="R5" i="16"/>
  <c r="D223" i="71"/>
  <c r="D69" i="71"/>
  <c r="D127" i="71"/>
  <c r="D53" i="71"/>
  <c r="D217" i="71"/>
  <c r="D210" i="71"/>
  <c r="D209" i="71" s="1"/>
  <c r="D204" i="71"/>
  <c r="D203" i="71" s="1"/>
  <c r="D190" i="71"/>
  <c r="D187" i="71"/>
  <c r="D177" i="71"/>
  <c r="D173" i="71"/>
  <c r="D171" i="71"/>
  <c r="D167" i="71"/>
  <c r="D163" i="71"/>
  <c r="D161" i="71"/>
  <c r="D156" i="71"/>
  <c r="D153" i="71"/>
  <c r="D148" i="71"/>
  <c r="D144" i="71"/>
  <c r="D140" i="71"/>
  <c r="D136" i="71"/>
  <c r="D134" i="71"/>
  <c r="D124" i="71"/>
  <c r="D118" i="71"/>
  <c r="D115" i="71"/>
  <c r="D111" i="71"/>
  <c r="D107" i="71"/>
  <c r="D103" i="71"/>
  <c r="D99" i="71"/>
  <c r="D94" i="71"/>
  <c r="D88" i="71"/>
  <c r="S30" i="16"/>
  <c r="S34" i="16" s="1"/>
  <c r="S66" i="16" s="1"/>
  <c r="S71" i="16" s="1"/>
  <c r="D68" i="71"/>
  <c r="S19" i="16" s="1"/>
  <c r="S20" i="16" s="1"/>
  <c r="D63" i="71"/>
  <c r="D60" i="71"/>
  <c r="D47" i="71"/>
  <c r="D41" i="71"/>
  <c r="D36" i="71"/>
  <c r="D34" i="71"/>
  <c r="D28" i="71"/>
  <c r="D23" i="71"/>
  <c r="D17" i="71"/>
  <c r="D11" i="71"/>
  <c r="D5" i="71"/>
  <c r="D225" i="70"/>
  <c r="D4" i="70"/>
  <c r="D191" i="70"/>
  <c r="D69" i="70"/>
  <c r="D126" i="70"/>
  <c r="D220" i="69"/>
  <c r="S22" i="16" l="1"/>
  <c r="D40" i="71"/>
  <c r="D186" i="71"/>
  <c r="D123" i="71"/>
  <c r="D160" i="71"/>
  <c r="D143" i="71"/>
  <c r="D102" i="71"/>
  <c r="D4" i="71"/>
  <c r="D219" i="70"/>
  <c r="D211" i="70"/>
  <c r="D210" i="70" s="1"/>
  <c r="D205" i="70"/>
  <c r="D204" i="70" s="1"/>
  <c r="D188" i="70"/>
  <c r="D178" i="70"/>
  <c r="D174" i="70"/>
  <c r="D172" i="70"/>
  <c r="D168" i="70"/>
  <c r="D164" i="70"/>
  <c r="D162" i="70"/>
  <c r="D157" i="70"/>
  <c r="D154" i="70"/>
  <c r="D149" i="70"/>
  <c r="D145" i="70"/>
  <c r="D141" i="70"/>
  <c r="D137" i="70"/>
  <c r="D135" i="70"/>
  <c r="D123" i="70"/>
  <c r="D117" i="70"/>
  <c r="D114" i="70"/>
  <c r="D110" i="70"/>
  <c r="D106" i="70"/>
  <c r="D102" i="70"/>
  <c r="D98" i="70"/>
  <c r="D93" i="70"/>
  <c r="D87" i="70"/>
  <c r="D68" i="70"/>
  <c r="D63" i="70"/>
  <c r="D60" i="70"/>
  <c r="D53" i="70"/>
  <c r="D47" i="70"/>
  <c r="D41" i="70"/>
  <c r="D37" i="70"/>
  <c r="D36" i="70"/>
  <c r="D34" i="70"/>
  <c r="D28" i="70"/>
  <c r="D23" i="70"/>
  <c r="D17" i="70"/>
  <c r="D11" i="70"/>
  <c r="D5" i="70"/>
  <c r="S70" i="16" l="1"/>
  <c r="D1" i="71"/>
  <c r="D218" i="71" s="1"/>
  <c r="D74" i="71"/>
  <c r="D219" i="71" s="1"/>
  <c r="D220" i="71" s="1"/>
  <c r="D221" i="71" s="1"/>
  <c r="D222" i="71" s="1"/>
  <c r="D224" i="71" s="1"/>
  <c r="D40" i="70"/>
  <c r="D1" i="70" s="1"/>
  <c r="D101" i="70"/>
  <c r="D122" i="70"/>
  <c r="D76" i="70"/>
  <c r="D187" i="70"/>
  <c r="D161" i="70"/>
  <c r="D144" i="70"/>
  <c r="Q5" i="16"/>
  <c r="T5" i="16" s="1"/>
  <c r="S72" i="16" l="1"/>
  <c r="D73" i="70"/>
  <c r="D221" i="70" s="1"/>
  <c r="D220" i="70"/>
  <c r="T53" i="16"/>
  <c r="T41" i="16"/>
  <c r="T38" i="16"/>
  <c r="T39" i="16" s="1"/>
  <c r="T7" i="16"/>
  <c r="T8" i="16"/>
  <c r="T9" i="16"/>
  <c r="T10" i="16"/>
  <c r="T11" i="16"/>
  <c r="T6" i="16"/>
  <c r="P12" i="16"/>
  <c r="Q12" i="16"/>
  <c r="T63" i="16"/>
  <c r="T64" i="16" s="1"/>
  <c r="T60" i="16"/>
  <c r="T61" i="16" s="1"/>
  <c r="T56" i="16"/>
  <c r="T57" i="16"/>
  <c r="T58" i="16"/>
  <c r="T55" i="16"/>
  <c r="T48" i="16"/>
  <c r="T49" i="16"/>
  <c r="T50" i="16"/>
  <c r="T52" i="16"/>
  <c r="T47" i="16"/>
  <c r="T42" i="16"/>
  <c r="T43" i="16"/>
  <c r="T44" i="16"/>
  <c r="T35" i="16"/>
  <c r="T32" i="16"/>
  <c r="T33" i="16"/>
  <c r="T31" i="16"/>
  <c r="Q53" i="16"/>
  <c r="Q70" i="16"/>
  <c r="Q64" i="16"/>
  <c r="Q63" i="16"/>
  <c r="Q61" i="16"/>
  <c r="Q60" i="16"/>
  <c r="Q59" i="16"/>
  <c r="Q56" i="16"/>
  <c r="Q55" i="16"/>
  <c r="Q54" i="16"/>
  <c r="Q66" i="16" s="1"/>
  <c r="Q71" i="16" s="1"/>
  <c r="Q72" i="16" s="1"/>
  <c r="Q52" i="16"/>
  <c r="Q51" i="16"/>
  <c r="Q50" i="16"/>
  <c r="Q49" i="16"/>
  <c r="Q48" i="16"/>
  <c r="Q47" i="16"/>
  <c r="Q45" i="16"/>
  <c r="Q44" i="16"/>
  <c r="Q43" i="16"/>
  <c r="Q42" i="16"/>
  <c r="Q41" i="16"/>
  <c r="Q39" i="16"/>
  <c r="Q38" i="16"/>
  <c r="Q37" i="16"/>
  <c r="Q36" i="16"/>
  <c r="Q35" i="16"/>
  <c r="Q34" i="16"/>
  <c r="Q33" i="16"/>
  <c r="Q32" i="16"/>
  <c r="Q31" i="16"/>
  <c r="Q30" i="16"/>
  <c r="Q22" i="16"/>
  <c r="T19" i="16"/>
  <c r="T20" i="16" s="1"/>
  <c r="Q20" i="16"/>
  <c r="Q19" i="16"/>
  <c r="Q18" i="16"/>
  <c r="Q13" i="16"/>
  <c r="Q15" i="16"/>
  <c r="Q14" i="16"/>
  <c r="Q11" i="16"/>
  <c r="Q10" i="16"/>
  <c r="Q9" i="16"/>
  <c r="Q8" i="16"/>
  <c r="Q7" i="16"/>
  <c r="Q6" i="16"/>
  <c r="P18" i="16"/>
  <c r="L63" i="16"/>
  <c r="U32" i="16"/>
  <c r="U33" i="16"/>
  <c r="H64" i="16"/>
  <c r="L64" i="16"/>
  <c r="T36" i="16"/>
  <c r="T14" i="16"/>
  <c r="T15" i="16"/>
  <c r="T16" i="16"/>
  <c r="T17" i="16"/>
  <c r="P58" i="16"/>
  <c r="P16" i="16"/>
  <c r="P17" i="16"/>
  <c r="D40" i="68"/>
  <c r="O63" i="16"/>
  <c r="O61" i="16"/>
  <c r="O60" i="16"/>
  <c r="O56" i="16"/>
  <c r="O55" i="16"/>
  <c r="O59" i="16" s="1"/>
  <c r="O53" i="16"/>
  <c r="O52" i="16"/>
  <c r="O51" i="16"/>
  <c r="O50" i="16"/>
  <c r="O49" i="16"/>
  <c r="O48" i="16"/>
  <c r="O47" i="16"/>
  <c r="O54" i="16" s="1"/>
  <c r="O44" i="16"/>
  <c r="O43" i="16"/>
  <c r="O42" i="16"/>
  <c r="O41" i="16"/>
  <c r="O45" i="16" s="1"/>
  <c r="O38" i="16"/>
  <c r="O39" i="16" s="1"/>
  <c r="O36" i="16"/>
  <c r="O37" i="16" s="1"/>
  <c r="O35" i="16"/>
  <c r="O33" i="16"/>
  <c r="O32" i="16"/>
  <c r="O31" i="16"/>
  <c r="O30" i="16"/>
  <c r="O34" i="16" s="1"/>
  <c r="O13" i="16"/>
  <c r="O19" i="16"/>
  <c r="O20" i="16" s="1"/>
  <c r="O15" i="16"/>
  <c r="O14" i="16"/>
  <c r="O11" i="16"/>
  <c r="O10" i="16"/>
  <c r="O9" i="16"/>
  <c r="O8" i="16"/>
  <c r="O12" i="16" s="1"/>
  <c r="O7" i="16"/>
  <c r="O6" i="16"/>
  <c r="O5" i="16"/>
  <c r="N64" i="16"/>
  <c r="N63" i="16"/>
  <c r="N60" i="16"/>
  <c r="N61" i="16" s="1"/>
  <c r="N57" i="16"/>
  <c r="P57" i="16" s="1"/>
  <c r="N56" i="16"/>
  <c r="N55" i="16"/>
  <c r="N59" i="16" s="1"/>
  <c r="N52" i="16"/>
  <c r="N51" i="16"/>
  <c r="N50" i="16"/>
  <c r="N49" i="16"/>
  <c r="N54" i="16" s="1"/>
  <c r="N48" i="16"/>
  <c r="N47" i="16"/>
  <c r="N44" i="16"/>
  <c r="N43" i="16"/>
  <c r="N42" i="16"/>
  <c r="N41" i="16"/>
  <c r="N45" i="16" s="1"/>
  <c r="N39" i="16"/>
  <c r="N38" i="16"/>
  <c r="N36" i="16"/>
  <c r="N35" i="16"/>
  <c r="N37" i="16" s="1"/>
  <c r="N33" i="16"/>
  <c r="N32" i="16"/>
  <c r="N31" i="16"/>
  <c r="N30" i="16"/>
  <c r="N34" i="16" s="1"/>
  <c r="N66" i="16" s="1"/>
  <c r="N71" i="16" s="1"/>
  <c r="N13" i="16"/>
  <c r="N15" i="16"/>
  <c r="N14" i="16"/>
  <c r="N18" i="16" s="1"/>
  <c r="N19" i="16"/>
  <c r="N20" i="16" s="1"/>
  <c r="N5" i="16"/>
  <c r="N11" i="16"/>
  <c r="N10" i="16"/>
  <c r="N9" i="16"/>
  <c r="N8" i="16"/>
  <c r="N7" i="16"/>
  <c r="N6" i="16"/>
  <c r="N12" i="16" s="1"/>
  <c r="M5" i="16"/>
  <c r="P5" i="16" s="1"/>
  <c r="K5" i="16"/>
  <c r="M63" i="16"/>
  <c r="P63" i="16" s="1"/>
  <c r="P64" i="16" s="1"/>
  <c r="M60" i="16"/>
  <c r="M61" i="16" s="1"/>
  <c r="M64" i="16"/>
  <c r="M56" i="16"/>
  <c r="P56" i="16" s="1"/>
  <c r="M55" i="16"/>
  <c r="P55" i="16" s="1"/>
  <c r="M50" i="16"/>
  <c r="M51" i="16"/>
  <c r="M53" i="16"/>
  <c r="M52" i="16"/>
  <c r="M49" i="16"/>
  <c r="M48" i="16"/>
  <c r="M47" i="16"/>
  <c r="M54" i="16" s="1"/>
  <c r="M44" i="16"/>
  <c r="M43" i="16"/>
  <c r="M42" i="16"/>
  <c r="M41" i="16"/>
  <c r="M45" i="16" s="1"/>
  <c r="M38" i="16"/>
  <c r="P38" i="16" s="1"/>
  <c r="M36" i="16"/>
  <c r="P36" i="16" s="1"/>
  <c r="M35" i="16"/>
  <c r="M37" i="16" s="1"/>
  <c r="M33" i="16"/>
  <c r="P33" i="16" s="1"/>
  <c r="M32" i="16"/>
  <c r="P32" i="16" s="1"/>
  <c r="M31" i="16"/>
  <c r="P31" i="16" s="1"/>
  <c r="M30" i="16"/>
  <c r="P30" i="16" s="1"/>
  <c r="M13" i="16"/>
  <c r="P13" i="16" s="1"/>
  <c r="M19" i="16"/>
  <c r="P19" i="16" s="1"/>
  <c r="P20" i="16" s="1"/>
  <c r="M20" i="16"/>
  <c r="D12" i="16"/>
  <c r="D18" i="16"/>
  <c r="M12" i="16"/>
  <c r="M15" i="16"/>
  <c r="P15" i="16" s="1"/>
  <c r="M14" i="16"/>
  <c r="P14" i="16" s="1"/>
  <c r="M11" i="16"/>
  <c r="M10" i="16"/>
  <c r="M9" i="16"/>
  <c r="M8" i="16"/>
  <c r="M7" i="16"/>
  <c r="M6" i="16"/>
  <c r="D206" i="69"/>
  <c r="D199" i="69"/>
  <c r="D205" i="69"/>
  <c r="D198" i="69" s="1"/>
  <c r="D169" i="69"/>
  <c r="D186" i="69"/>
  <c r="D78" i="69"/>
  <c r="D70" i="69"/>
  <c r="D125" i="69"/>
  <c r="D123" i="69" s="1"/>
  <c r="D214" i="69"/>
  <c r="D183" i="69"/>
  <c r="D173" i="69"/>
  <c r="D167" i="69"/>
  <c r="D163" i="69"/>
  <c r="D159" i="69"/>
  <c r="D157" i="69"/>
  <c r="D152" i="69"/>
  <c r="D149" i="69"/>
  <c r="D144" i="69"/>
  <c r="D140" i="69"/>
  <c r="D136" i="69"/>
  <c r="D132" i="69"/>
  <c r="D130" i="69"/>
  <c r="D128" i="69"/>
  <c r="D120" i="69"/>
  <c r="D114" i="69"/>
  <c r="D111" i="69"/>
  <c r="D107" i="69"/>
  <c r="D103" i="69"/>
  <c r="D99" i="69"/>
  <c r="D95" i="69"/>
  <c r="D90" i="69"/>
  <c r="D84" i="69"/>
  <c r="D64" i="69"/>
  <c r="D61" i="69"/>
  <c r="D53" i="69"/>
  <c r="D47" i="69"/>
  <c r="D41" i="69"/>
  <c r="D37" i="69"/>
  <c r="D36" i="69"/>
  <c r="D34" i="69"/>
  <c r="D28" i="69"/>
  <c r="D23" i="69"/>
  <c r="D17" i="69"/>
  <c r="D11" i="69"/>
  <c r="D5" i="69"/>
  <c r="D236" i="68"/>
  <c r="D89" i="68"/>
  <c r="D98" i="68"/>
  <c r="D206" i="68"/>
  <c r="D144" i="68"/>
  <c r="D41" i="68"/>
  <c r="T37" i="16" l="1"/>
  <c r="T54" i="16"/>
  <c r="T12" i="16"/>
  <c r="T18" i="16"/>
  <c r="D222" i="70"/>
  <c r="D223" i="70" s="1"/>
  <c r="D224" i="70" s="1"/>
  <c r="D226" i="70" s="1"/>
  <c r="T45" i="16"/>
  <c r="P22" i="16"/>
  <c r="P70" i="16" s="1"/>
  <c r="O66" i="16"/>
  <c r="O71" i="16" s="1"/>
  <c r="P59" i="16"/>
  <c r="M39" i="16"/>
  <c r="M59" i="16"/>
  <c r="P60" i="16"/>
  <c r="M18" i="16"/>
  <c r="M22" i="16" s="1"/>
  <c r="M70" i="16" s="1"/>
  <c r="M34" i="16"/>
  <c r="M66" i="16" s="1"/>
  <c r="M71" i="16" s="1"/>
  <c r="N22" i="16"/>
  <c r="N70" i="16" s="1"/>
  <c r="N72" i="16" s="1"/>
  <c r="O18" i="16"/>
  <c r="O22" i="16" s="1"/>
  <c r="O70" i="16" s="1"/>
  <c r="D182" i="69"/>
  <c r="D119" i="69"/>
  <c r="D156" i="69"/>
  <c r="D139" i="69"/>
  <c r="D4" i="69"/>
  <c r="D98" i="69"/>
  <c r="D77" i="69"/>
  <c r="D40" i="69"/>
  <c r="D230" i="68"/>
  <c r="D234" i="68" s="1"/>
  <c r="D235" i="68" s="1"/>
  <c r="D237" i="68" s="1"/>
  <c r="D222" i="68"/>
  <c r="D221" i="68" s="1"/>
  <c r="D215" i="68"/>
  <c r="D214" i="68" s="1"/>
  <c r="D203" i="68"/>
  <c r="D193" i="68"/>
  <c r="D189" i="68"/>
  <c r="D187" i="68"/>
  <c r="D183" i="68"/>
  <c r="D179" i="68"/>
  <c r="D177" i="68"/>
  <c r="D172" i="68"/>
  <c r="D169" i="68"/>
  <c r="D164" i="68"/>
  <c r="D160" i="68"/>
  <c r="D156" i="68"/>
  <c r="D152" i="68"/>
  <c r="D150" i="68"/>
  <c r="D148" i="68"/>
  <c r="D143" i="68"/>
  <c r="D140" i="68"/>
  <c r="D134" i="68"/>
  <c r="D131" i="68"/>
  <c r="D127" i="68"/>
  <c r="D123" i="68"/>
  <c r="D119" i="68"/>
  <c r="D115" i="68"/>
  <c r="D110" i="68"/>
  <c r="D104" i="68"/>
  <c r="D88" i="68"/>
  <c r="D83" i="68"/>
  <c r="D80" i="68"/>
  <c r="D72" i="68"/>
  <c r="D66" i="68"/>
  <c r="D37" i="68"/>
  <c r="D36" i="68" s="1"/>
  <c r="D34" i="68"/>
  <c r="D28" i="68"/>
  <c r="D23" i="68"/>
  <c r="D17" i="68"/>
  <c r="D11" i="68"/>
  <c r="D5" i="68"/>
  <c r="D221" i="67"/>
  <c r="D209" i="67"/>
  <c r="D43" i="67"/>
  <c r="D17" i="67"/>
  <c r="D180" i="67"/>
  <c r="D74" i="67"/>
  <c r="D73" i="67" s="1"/>
  <c r="D83" i="67"/>
  <c r="D176" i="67"/>
  <c r="D131" i="67"/>
  <c r="D57" i="67"/>
  <c r="D120" i="66"/>
  <c r="D119" i="66" s="1"/>
  <c r="D115" i="66" s="1"/>
  <c r="D121" i="66"/>
  <c r="D215" i="67"/>
  <c r="D207" i="67"/>
  <c r="D206" i="67" s="1"/>
  <c r="D200" i="67"/>
  <c r="D199" i="67" s="1"/>
  <c r="D193" i="67"/>
  <c r="D190" i="67"/>
  <c r="D189" i="67" s="1"/>
  <c r="D174" i="67"/>
  <c r="D170" i="67"/>
  <c r="D166" i="67"/>
  <c r="D164" i="67"/>
  <c r="D159" i="67"/>
  <c r="D156" i="67"/>
  <c r="D151" i="67"/>
  <c r="D147" i="67"/>
  <c r="D143" i="67"/>
  <c r="D139" i="67"/>
  <c r="D137" i="67"/>
  <c r="D135" i="67"/>
  <c r="D128" i="67"/>
  <c r="D125" i="67"/>
  <c r="D119" i="67"/>
  <c r="D116" i="67"/>
  <c r="D112" i="67"/>
  <c r="D108" i="67"/>
  <c r="D104" i="67"/>
  <c r="D100" i="67"/>
  <c r="D95" i="67"/>
  <c r="D89" i="67"/>
  <c r="D68" i="67"/>
  <c r="D65" i="67"/>
  <c r="D51" i="67"/>
  <c r="D44" i="67"/>
  <c r="D40" i="67"/>
  <c r="D39" i="67" s="1"/>
  <c r="D37" i="67"/>
  <c r="D31" i="67"/>
  <c r="D26" i="67"/>
  <c r="D11" i="67"/>
  <c r="D5" i="67"/>
  <c r="D213" i="66"/>
  <c r="D192" i="66"/>
  <c r="D191" i="66" s="1"/>
  <c r="D66" i="66"/>
  <c r="D65" i="66" s="1"/>
  <c r="D60" i="66"/>
  <c r="D17" i="66"/>
  <c r="D207" i="66"/>
  <c r="D199" i="66"/>
  <c r="D198" i="66" s="1"/>
  <c r="D185" i="66"/>
  <c r="D182" i="66"/>
  <c r="D172" i="66"/>
  <c r="D170" i="66"/>
  <c r="D168" i="66"/>
  <c r="D164" i="66"/>
  <c r="D160" i="66"/>
  <c r="D157" i="66" s="1"/>
  <c r="D158" i="66"/>
  <c r="D153" i="66"/>
  <c r="D150" i="66"/>
  <c r="D145" i="66"/>
  <c r="D141" i="66"/>
  <c r="D137" i="66"/>
  <c r="D133" i="66"/>
  <c r="D131" i="66"/>
  <c r="D129" i="66"/>
  <c r="D116" i="66"/>
  <c r="D110" i="66"/>
  <c r="D107" i="66"/>
  <c r="D103" i="66"/>
  <c r="D99" i="66"/>
  <c r="D95" i="66"/>
  <c r="D94" i="66"/>
  <c r="D91" i="66"/>
  <c r="D87" i="66"/>
  <c r="D81" i="66"/>
  <c r="D57" i="66"/>
  <c r="D54" i="66"/>
  <c r="D48" i="66"/>
  <c r="D41" i="66"/>
  <c r="D37" i="66"/>
  <c r="D36" i="66"/>
  <c r="D34" i="66"/>
  <c r="D28" i="66"/>
  <c r="D23" i="66"/>
  <c r="D11" i="66"/>
  <c r="D5" i="66"/>
  <c r="O72" i="16" l="1"/>
  <c r="M72" i="16"/>
  <c r="D74" i="69"/>
  <c r="D202" i="68"/>
  <c r="D118" i="68"/>
  <c r="D159" i="68"/>
  <c r="D176" i="68"/>
  <c r="D139" i="68"/>
  <c r="D97" i="68"/>
  <c r="D4" i="68"/>
  <c r="D4" i="67"/>
  <c r="D163" i="67"/>
  <c r="D103" i="67"/>
  <c r="D82" i="67"/>
  <c r="D124" i="67"/>
  <c r="D146" i="67"/>
  <c r="D74" i="66"/>
  <c r="D181" i="66"/>
  <c r="D140" i="66"/>
  <c r="D4" i="66"/>
  <c r="D216" i="69" l="1"/>
  <c r="D69" i="69"/>
  <c r="D94" i="68"/>
  <c r="D232" i="68" s="1"/>
  <c r="D1" i="68"/>
  <c r="D231" i="68" s="1"/>
  <c r="D1" i="67"/>
  <c r="D216" i="67" s="1"/>
  <c r="D79" i="67"/>
  <c r="D217" i="67" s="1"/>
  <c r="D71" i="66"/>
  <c r="D209" i="66" s="1"/>
  <c r="D77" i="59"/>
  <c r="F13" i="16"/>
  <c r="P61" i="16"/>
  <c r="P53" i="16"/>
  <c r="P52" i="16"/>
  <c r="P51" i="16"/>
  <c r="P50" i="16"/>
  <c r="P49" i="16"/>
  <c r="P48" i="16"/>
  <c r="P47" i="16"/>
  <c r="P44" i="16"/>
  <c r="P43" i="16"/>
  <c r="P42" i="16"/>
  <c r="P41" i="16"/>
  <c r="P39" i="16"/>
  <c r="P35" i="16"/>
  <c r="K63" i="16"/>
  <c r="K64" i="16" s="1"/>
  <c r="K56" i="16"/>
  <c r="K55" i="16"/>
  <c r="K53" i="16"/>
  <c r="K52" i="16"/>
  <c r="K51" i="16"/>
  <c r="K50" i="16"/>
  <c r="K49" i="16"/>
  <c r="K48" i="16"/>
  <c r="K54" i="16" s="1"/>
  <c r="K47" i="16"/>
  <c r="K44" i="16"/>
  <c r="K43" i="16"/>
  <c r="K42" i="16"/>
  <c r="K41" i="16"/>
  <c r="K38" i="16"/>
  <c r="K36" i="16"/>
  <c r="K35" i="16"/>
  <c r="K37" i="16" s="1"/>
  <c r="K33" i="16"/>
  <c r="K32" i="16"/>
  <c r="K31" i="16"/>
  <c r="K30" i="16"/>
  <c r="K34" i="16" s="1"/>
  <c r="K19" i="16"/>
  <c r="K13" i="16"/>
  <c r="J13" i="16"/>
  <c r="I13" i="16"/>
  <c r="L13" i="16" s="1"/>
  <c r="J14" i="16"/>
  <c r="K16" i="16"/>
  <c r="K15" i="16"/>
  <c r="K14" i="16"/>
  <c r="K11" i="16"/>
  <c r="K10" i="16"/>
  <c r="K9" i="16"/>
  <c r="K8" i="16"/>
  <c r="K7" i="16"/>
  <c r="K6" i="16"/>
  <c r="L58" i="16"/>
  <c r="L57" i="16"/>
  <c r="J63" i="16"/>
  <c r="J64" i="16" s="1"/>
  <c r="J60" i="16"/>
  <c r="J61" i="16" s="1"/>
  <c r="J56" i="16"/>
  <c r="J55" i="16"/>
  <c r="J53" i="16"/>
  <c r="J52" i="16"/>
  <c r="J51" i="16"/>
  <c r="J50" i="16"/>
  <c r="J49" i="16"/>
  <c r="J48" i="16"/>
  <c r="J47" i="16"/>
  <c r="J44" i="16"/>
  <c r="J43" i="16"/>
  <c r="J42" i="16"/>
  <c r="J41" i="16"/>
  <c r="J59" i="16"/>
  <c r="K59" i="16"/>
  <c r="K39" i="16"/>
  <c r="J38" i="16"/>
  <c r="J39" i="16" s="1"/>
  <c r="J36" i="16"/>
  <c r="J35" i="16"/>
  <c r="J33" i="16"/>
  <c r="J32" i="16"/>
  <c r="J31" i="16"/>
  <c r="J30" i="16"/>
  <c r="J19" i="16"/>
  <c r="J20" i="16" s="1"/>
  <c r="J16" i="16"/>
  <c r="J15" i="16"/>
  <c r="J11" i="16"/>
  <c r="J10" i="16"/>
  <c r="J9" i="16"/>
  <c r="J8" i="16"/>
  <c r="J7" i="16"/>
  <c r="J6" i="16"/>
  <c r="J12" i="16" s="1"/>
  <c r="K20" i="16"/>
  <c r="J5" i="16"/>
  <c r="J34" i="16" l="1"/>
  <c r="J66" i="16" s="1"/>
  <c r="J71" i="16" s="1"/>
  <c r="K45" i="16"/>
  <c r="K12" i="16"/>
  <c r="K18" i="16"/>
  <c r="L38" i="16"/>
  <c r="L39" i="16" s="1"/>
  <c r="J37" i="16"/>
  <c r="J45" i="16"/>
  <c r="J54" i="16"/>
  <c r="P54" i="16"/>
  <c r="P45" i="16"/>
  <c r="P37" i="16"/>
  <c r="P34" i="16"/>
  <c r="D1" i="69"/>
  <c r="D215" i="69" s="1"/>
  <c r="D217" i="69" s="1"/>
  <c r="D233" i="68"/>
  <c r="D218" i="67"/>
  <c r="D219" i="67" s="1"/>
  <c r="D220" i="67" s="1"/>
  <c r="D222" i="67" s="1"/>
  <c r="K22" i="16"/>
  <c r="K70" i="16" s="1"/>
  <c r="J18" i="16"/>
  <c r="J22" i="16" s="1"/>
  <c r="J70" i="16" s="1"/>
  <c r="I63" i="16"/>
  <c r="I64" i="16" s="1"/>
  <c r="I60" i="16"/>
  <c r="I61" i="16" s="1"/>
  <c r="I56" i="16"/>
  <c r="L56" i="16" s="1"/>
  <c r="I55" i="16"/>
  <c r="I53" i="16"/>
  <c r="L53" i="16" s="1"/>
  <c r="I52" i="16"/>
  <c r="L52" i="16" s="1"/>
  <c r="I51" i="16"/>
  <c r="L51" i="16" s="1"/>
  <c r="I50" i="16"/>
  <c r="L50" i="16" s="1"/>
  <c r="I49" i="16"/>
  <c r="L49" i="16" s="1"/>
  <c r="I48" i="16"/>
  <c r="L48" i="16" s="1"/>
  <c r="I47" i="16"/>
  <c r="I44" i="16"/>
  <c r="L44" i="16" s="1"/>
  <c r="I43" i="16"/>
  <c r="L43" i="16" s="1"/>
  <c r="I42" i="16"/>
  <c r="L42" i="16" s="1"/>
  <c r="I41" i="16"/>
  <c r="I38" i="16"/>
  <c r="I39" i="16" s="1"/>
  <c r="G38" i="16"/>
  <c r="I36" i="16"/>
  <c r="L36" i="16" s="1"/>
  <c r="I35" i="16"/>
  <c r="I33" i="16"/>
  <c r="L33" i="16" s="1"/>
  <c r="I32" i="16"/>
  <c r="L32" i="16" s="1"/>
  <c r="I31" i="16"/>
  <c r="L31" i="16" s="1"/>
  <c r="I19" i="16"/>
  <c r="I30" i="16"/>
  <c r="G30" i="16"/>
  <c r="I17" i="16"/>
  <c r="L17" i="16" s="1"/>
  <c r="I16" i="16"/>
  <c r="L16" i="16" s="1"/>
  <c r="I15" i="16"/>
  <c r="L15" i="16" s="1"/>
  <c r="I14" i="16"/>
  <c r="I18" i="16" s="1"/>
  <c r="I10" i="16"/>
  <c r="I9" i="16"/>
  <c r="I8" i="16"/>
  <c r="I7" i="16"/>
  <c r="I6" i="16"/>
  <c r="I5" i="16"/>
  <c r="L5" i="16" s="1"/>
  <c r="I11" i="16"/>
  <c r="D203" i="64"/>
  <c r="D175" i="64"/>
  <c r="D189" i="64"/>
  <c r="D188" i="64" s="1"/>
  <c r="D182" i="64"/>
  <c r="D181" i="64" s="1"/>
  <c r="K60" i="16" s="1"/>
  <c r="D46" i="64"/>
  <c r="D26" i="64"/>
  <c r="D5" i="64"/>
  <c r="D197" i="64"/>
  <c r="D172" i="64"/>
  <c r="D162" i="64"/>
  <c r="D160" i="64"/>
  <c r="D158" i="64"/>
  <c r="D154" i="64"/>
  <c r="D150" i="64"/>
  <c r="D148" i="64"/>
  <c r="D143" i="64"/>
  <c r="D140" i="64"/>
  <c r="D135" i="64"/>
  <c r="D131" i="64"/>
  <c r="D127" i="64"/>
  <c r="D123" i="64"/>
  <c r="D121" i="64"/>
  <c r="D119" i="64"/>
  <c r="D114" i="64"/>
  <c r="D111" i="64"/>
  <c r="D105" i="64"/>
  <c r="D102" i="64"/>
  <c r="D98" i="64"/>
  <c r="D94" i="64"/>
  <c r="D90" i="64"/>
  <c r="D86" i="64"/>
  <c r="D82" i="64"/>
  <c r="D76" i="64"/>
  <c r="D71" i="64"/>
  <c r="D62" i="64"/>
  <c r="D61" i="64" s="1"/>
  <c r="D58" i="64"/>
  <c r="D55" i="64"/>
  <c r="D52" i="64"/>
  <c r="D39" i="64"/>
  <c r="D35" i="64"/>
  <c r="D34" i="64" s="1"/>
  <c r="D32" i="64"/>
  <c r="D21" i="64"/>
  <c r="D17" i="64"/>
  <c r="D11" i="64"/>
  <c r="D198" i="63"/>
  <c r="D185" i="63"/>
  <c r="D113" i="63"/>
  <c r="P66" i="16" l="1"/>
  <c r="P71" i="16" s="1"/>
  <c r="P72" i="16" s="1"/>
  <c r="U30" i="16"/>
  <c r="U34" i="16" s="1"/>
  <c r="I34" i="16"/>
  <c r="L30" i="16"/>
  <c r="I59" i="16"/>
  <c r="L55" i="16"/>
  <c r="L59" i="16" s="1"/>
  <c r="I20" i="16"/>
  <c r="L19" i="16"/>
  <c r="L20" i="16" s="1"/>
  <c r="I37" i="16"/>
  <c r="L35" i="16"/>
  <c r="L37" i="16" s="1"/>
  <c r="I45" i="16"/>
  <c r="L41" i="16"/>
  <c r="L45" i="16" s="1"/>
  <c r="I54" i="16"/>
  <c r="L47" i="16"/>
  <c r="L54" i="16" s="1"/>
  <c r="J72" i="16"/>
  <c r="I12" i="16"/>
  <c r="L12" i="16" s="1"/>
  <c r="L14" i="16"/>
  <c r="L18" i="16" s="1"/>
  <c r="D218" i="69"/>
  <c r="D219" i="69" s="1"/>
  <c r="D221" i="69" s="1"/>
  <c r="L60" i="16"/>
  <c r="L61" i="16" s="1"/>
  <c r="K61" i="16"/>
  <c r="K66" i="16" s="1"/>
  <c r="K71" i="16" s="1"/>
  <c r="K72" i="16" s="1"/>
  <c r="I66" i="16"/>
  <c r="I71" i="16" s="1"/>
  <c r="I22" i="16"/>
  <c r="I70" i="16" s="1"/>
  <c r="D38" i="64"/>
  <c r="D147" i="64"/>
  <c r="D89" i="64"/>
  <c r="D110" i="64"/>
  <c r="D4" i="64"/>
  <c r="D70" i="64"/>
  <c r="D130" i="64"/>
  <c r="D171" i="64"/>
  <c r="D36" i="63"/>
  <c r="D15" i="63"/>
  <c r="D192" i="63"/>
  <c r="D184" i="63"/>
  <c r="D179" i="63"/>
  <c r="D178" i="63" s="1"/>
  <c r="D174" i="63"/>
  <c r="D171" i="63"/>
  <c r="D161" i="63"/>
  <c r="D159" i="63"/>
  <c r="D157" i="63"/>
  <c r="D153" i="63"/>
  <c r="D149" i="63"/>
  <c r="D147" i="63"/>
  <c r="D142" i="63"/>
  <c r="D139" i="63"/>
  <c r="D134" i="63"/>
  <c r="D130" i="63"/>
  <c r="D126" i="63"/>
  <c r="D122" i="63"/>
  <c r="D120" i="63"/>
  <c r="D118" i="63"/>
  <c r="D110" i="63"/>
  <c r="D104" i="63"/>
  <c r="D101" i="63"/>
  <c r="D97" i="63"/>
  <c r="D93" i="63"/>
  <c r="D89" i="63"/>
  <c r="D85" i="63"/>
  <c r="D81" i="63"/>
  <c r="D75" i="63"/>
  <c r="D57" i="63"/>
  <c r="D56" i="63" s="1"/>
  <c r="D53" i="63"/>
  <c r="D50" i="63"/>
  <c r="D47" i="63"/>
  <c r="D43" i="63"/>
  <c r="D32" i="63"/>
  <c r="D31" i="63" s="1"/>
  <c r="D29" i="63"/>
  <c r="D24" i="63"/>
  <c r="D19" i="63"/>
  <c r="D9" i="63"/>
  <c r="D5" i="63"/>
  <c r="D214" i="62"/>
  <c r="D214" i="59"/>
  <c r="D213" i="62"/>
  <c r="D212" i="62"/>
  <c r="D71" i="62"/>
  <c r="D80" i="62"/>
  <c r="D195" i="62"/>
  <c r="D50" i="62"/>
  <c r="D38" i="62"/>
  <c r="D13" i="62"/>
  <c r="L34" i="16" l="1"/>
  <c r="T30" i="16"/>
  <c r="T34" i="16" s="1"/>
  <c r="T66" i="16" s="1"/>
  <c r="T71" i="16" s="1"/>
  <c r="T72" i="16" s="1"/>
  <c r="T74" i="16" s="1"/>
  <c r="L22" i="16"/>
  <c r="L70" i="16" s="1"/>
  <c r="I72" i="16"/>
  <c r="D1" i="64"/>
  <c r="D198" i="64" s="1"/>
  <c r="D67" i="64"/>
  <c r="D199" i="64" s="1"/>
  <c r="D170" i="63"/>
  <c r="D88" i="63"/>
  <c r="D35" i="63"/>
  <c r="D146" i="63"/>
  <c r="D4" i="63"/>
  <c r="D65" i="63"/>
  <c r="D109" i="63"/>
  <c r="D129" i="63"/>
  <c r="G5" i="16"/>
  <c r="D208" i="62"/>
  <c r="D201" i="62"/>
  <c r="D200" i="62" s="1"/>
  <c r="D194" i="62"/>
  <c r="D190" i="62"/>
  <c r="D187" i="62"/>
  <c r="D177" i="62"/>
  <c r="D175" i="62"/>
  <c r="D173" i="62"/>
  <c r="D169" i="62"/>
  <c r="D165" i="62"/>
  <c r="D163" i="62"/>
  <c r="D158" i="62"/>
  <c r="D155" i="62"/>
  <c r="D150" i="62"/>
  <c r="D146" i="62"/>
  <c r="D142" i="62"/>
  <c r="D138" i="62"/>
  <c r="D136" i="62"/>
  <c r="D134" i="62"/>
  <c r="D129" i="62"/>
  <c r="D126" i="62"/>
  <c r="D120" i="62"/>
  <c r="D117" i="62"/>
  <c r="D113" i="62"/>
  <c r="D109" i="62"/>
  <c r="D105" i="62"/>
  <c r="D101" i="62"/>
  <c r="D97" i="62"/>
  <c r="D91" i="62"/>
  <c r="D79" i="62" s="1"/>
  <c r="D70" i="62"/>
  <c r="D67" i="62"/>
  <c r="D64" i="62"/>
  <c r="D61" i="62"/>
  <c r="D57" i="62"/>
  <c r="D46" i="62"/>
  <c r="D45" i="62" s="1"/>
  <c r="D43" i="62"/>
  <c r="D33" i="62"/>
  <c r="D24" i="62"/>
  <c r="D5" i="62"/>
  <c r="L66" i="16" l="1"/>
  <c r="L71" i="16" s="1"/>
  <c r="L72" i="16" s="1"/>
  <c r="D200" i="64"/>
  <c r="D201" i="64" s="1"/>
  <c r="D202" i="64" s="1"/>
  <c r="D204" i="64" s="1"/>
  <c r="D1" i="63"/>
  <c r="D193" i="63" s="1"/>
  <c r="D62" i="63"/>
  <c r="D194" i="63" s="1"/>
  <c r="D4" i="62"/>
  <c r="D186" i="62"/>
  <c r="D162" i="62"/>
  <c r="D145" i="62"/>
  <c r="D125" i="62"/>
  <c r="D76" i="62" s="1"/>
  <c r="D210" i="62" s="1"/>
  <c r="D49" i="62"/>
  <c r="D104" i="62"/>
  <c r="G64" i="16"/>
  <c r="F64" i="16"/>
  <c r="E64" i="16"/>
  <c r="H57" i="16"/>
  <c r="H58" i="16"/>
  <c r="F5" i="16"/>
  <c r="E5" i="16"/>
  <c r="H5" i="16" l="1"/>
  <c r="D195" i="63"/>
  <c r="D196" i="63" s="1"/>
  <c r="D197" i="63" s="1"/>
  <c r="D199" i="63" s="1"/>
  <c r="D1" i="62"/>
  <c r="D209" i="62" s="1"/>
  <c r="G61" i="16"/>
  <c r="G60" i="16"/>
  <c r="E52" i="16"/>
  <c r="E51" i="16"/>
  <c r="E50" i="16"/>
  <c r="E49" i="16"/>
  <c r="E48" i="16"/>
  <c r="E47" i="16"/>
  <c r="G56" i="16"/>
  <c r="G53" i="16"/>
  <c r="G52" i="16"/>
  <c r="G51" i="16"/>
  <c r="G50" i="16"/>
  <c r="G49" i="16"/>
  <c r="G48" i="16"/>
  <c r="G47" i="16"/>
  <c r="G44" i="16"/>
  <c r="G43" i="16"/>
  <c r="G42" i="16"/>
  <c r="G41" i="16"/>
  <c r="G39" i="16"/>
  <c r="G37" i="16"/>
  <c r="G36" i="16"/>
  <c r="G35" i="16"/>
  <c r="G33" i="16"/>
  <c r="G31" i="16"/>
  <c r="G19" i="16"/>
  <c r="E17" i="16"/>
  <c r="F17" i="16"/>
  <c r="G17" i="16"/>
  <c r="G16" i="16"/>
  <c r="G15" i="16"/>
  <c r="G14" i="16"/>
  <c r="G13" i="16"/>
  <c r="G18" i="16" s="1"/>
  <c r="G20" i="16"/>
  <c r="G11" i="16"/>
  <c r="G10" i="16"/>
  <c r="G9" i="16"/>
  <c r="G8" i="16"/>
  <c r="G7" i="16"/>
  <c r="G6" i="16"/>
  <c r="F60" i="16"/>
  <c r="F61" i="16" s="1"/>
  <c r="F56" i="16"/>
  <c r="F55" i="16"/>
  <c r="F59" i="16" s="1"/>
  <c r="E44" i="16"/>
  <c r="E43" i="16"/>
  <c r="F53" i="16"/>
  <c r="F52" i="16"/>
  <c r="F51" i="16"/>
  <c r="F50" i="16"/>
  <c r="F49" i="16"/>
  <c r="F48" i="16"/>
  <c r="F47" i="16"/>
  <c r="F44" i="16"/>
  <c r="F43" i="16"/>
  <c r="F42" i="16"/>
  <c r="F41" i="16"/>
  <c r="F38" i="16"/>
  <c r="F39" i="16" s="1"/>
  <c r="F36" i="16"/>
  <c r="F35" i="16"/>
  <c r="F37" i="16" s="1"/>
  <c r="F33" i="16"/>
  <c r="F31" i="16"/>
  <c r="F30" i="16"/>
  <c r="F19" i="16"/>
  <c r="F20" i="16" s="1"/>
  <c r="H13" i="16"/>
  <c r="F16" i="16"/>
  <c r="F14" i="16"/>
  <c r="F15" i="16"/>
  <c r="F18" i="16" s="1"/>
  <c r="F11" i="16"/>
  <c r="F10" i="16"/>
  <c r="F9" i="16"/>
  <c r="F8" i="16"/>
  <c r="F7" i="16"/>
  <c r="F6" i="16"/>
  <c r="E38" i="16"/>
  <c r="E36" i="16"/>
  <c r="H36" i="16" s="1"/>
  <c r="E35" i="16"/>
  <c r="D1" i="57"/>
  <c r="E16" i="16"/>
  <c r="H16" i="16" s="1"/>
  <c r="E33" i="16"/>
  <c r="E31" i="16"/>
  <c r="H31" i="16" s="1"/>
  <c r="E30" i="16"/>
  <c r="E60" i="16"/>
  <c r="E56" i="16"/>
  <c r="H56" i="16" s="1"/>
  <c r="E55" i="16"/>
  <c r="E42" i="16"/>
  <c r="E41" i="16"/>
  <c r="E32" i="16"/>
  <c r="E19" i="16"/>
  <c r="E20" i="16" s="1"/>
  <c r="E15" i="16"/>
  <c r="E14" i="16"/>
  <c r="H14" i="16" s="1"/>
  <c r="E11" i="16"/>
  <c r="E10" i="16"/>
  <c r="E9" i="16"/>
  <c r="E8" i="16"/>
  <c r="E7" i="16"/>
  <c r="E6" i="16"/>
  <c r="D193" i="59"/>
  <c r="D192" i="59" s="1"/>
  <c r="D127" i="59"/>
  <c r="D30" i="59"/>
  <c r="D13" i="59"/>
  <c r="D190" i="61"/>
  <c r="D208" i="59"/>
  <c r="D201" i="59"/>
  <c r="D200" i="59" s="1"/>
  <c r="D188" i="59"/>
  <c r="D185" i="59"/>
  <c r="G55" i="16" s="1"/>
  <c r="D175" i="59"/>
  <c r="D173" i="59"/>
  <c r="D171" i="59"/>
  <c r="D167" i="59"/>
  <c r="D163" i="59"/>
  <c r="D160" i="59" s="1"/>
  <c r="D161" i="59"/>
  <c r="D156" i="59"/>
  <c r="D153" i="59"/>
  <c r="D148" i="59"/>
  <c r="D144" i="59"/>
  <c r="D140" i="59"/>
  <c r="D136" i="59"/>
  <c r="D134" i="59"/>
  <c r="D132" i="59"/>
  <c r="D124" i="59"/>
  <c r="D118" i="59"/>
  <c r="D115" i="59"/>
  <c r="D111" i="59"/>
  <c r="D107" i="59"/>
  <c r="D103" i="59"/>
  <c r="D99" i="59"/>
  <c r="D95" i="59"/>
  <c r="G32" i="16" s="1"/>
  <c r="D89" i="59"/>
  <c r="D69" i="59"/>
  <c r="D68" i="59" s="1"/>
  <c r="D65" i="59"/>
  <c r="D62" i="59"/>
  <c r="D59" i="59"/>
  <c r="D55" i="59"/>
  <c r="D48" i="59"/>
  <c r="D44" i="59"/>
  <c r="D43" i="59" s="1"/>
  <c r="D41" i="59"/>
  <c r="D39" i="59"/>
  <c r="D21" i="59"/>
  <c r="D5" i="59"/>
  <c r="D208" i="61"/>
  <c r="D120" i="61"/>
  <c r="D41" i="61"/>
  <c r="G59" i="16" l="1"/>
  <c r="H42" i="16"/>
  <c r="H38" i="16"/>
  <c r="H39" i="16" s="1"/>
  <c r="H17" i="16"/>
  <c r="H47" i="16"/>
  <c r="U47" i="16" s="1"/>
  <c r="H51" i="16"/>
  <c r="U51" i="16"/>
  <c r="F12" i="16"/>
  <c r="F22" i="16" s="1"/>
  <c r="F70" i="16" s="1"/>
  <c r="F45" i="16"/>
  <c r="F54" i="16"/>
  <c r="H44" i="16"/>
  <c r="G45" i="16"/>
  <c r="G54" i="16"/>
  <c r="G34" i="16"/>
  <c r="E45" i="16"/>
  <c r="H41" i="16"/>
  <c r="E18" i="16"/>
  <c r="H53" i="16"/>
  <c r="H48" i="16"/>
  <c r="H19" i="16"/>
  <c r="H20" i="16" s="1"/>
  <c r="H55" i="16"/>
  <c r="H59" i="16" s="1"/>
  <c r="E59" i="16"/>
  <c r="H33" i="16"/>
  <c r="H35" i="16"/>
  <c r="H37" i="16" s="1"/>
  <c r="G12" i="16"/>
  <c r="G22" i="16" s="1"/>
  <c r="G70" i="16" s="1"/>
  <c r="H49" i="16"/>
  <c r="E39" i="16"/>
  <c r="H15" i="16"/>
  <c r="H18" i="16" s="1"/>
  <c r="E54" i="16"/>
  <c r="E66" i="16" s="1"/>
  <c r="E71" i="16" s="1"/>
  <c r="H52" i="16"/>
  <c r="E34" i="16"/>
  <c r="H43" i="16"/>
  <c r="H50" i="16"/>
  <c r="E61" i="16"/>
  <c r="H60" i="16"/>
  <c r="H61" i="16" s="1"/>
  <c r="G66" i="16"/>
  <c r="G71" i="16" s="1"/>
  <c r="D211" i="62"/>
  <c r="D215" i="62" s="1"/>
  <c r="E37" i="16"/>
  <c r="E12" i="16"/>
  <c r="D47" i="59"/>
  <c r="D123" i="59"/>
  <c r="D143" i="59"/>
  <c r="D102" i="59"/>
  <c r="D184" i="59"/>
  <c r="D76" i="59"/>
  <c r="D4" i="59"/>
  <c r="D202" i="61"/>
  <c r="D212" i="57"/>
  <c r="D210" i="57"/>
  <c r="D211" i="57"/>
  <c r="D207" i="57"/>
  <c r="D25" i="57"/>
  <c r="D30" i="57"/>
  <c r="D192" i="57"/>
  <c r="D191" i="57" s="1"/>
  <c r="D142" i="57"/>
  <c r="D118" i="57"/>
  <c r="D97" i="57"/>
  <c r="D90" i="57"/>
  <c r="D72" i="57"/>
  <c r="D64" i="57"/>
  <c r="D63" i="57" s="1"/>
  <c r="D122" i="57"/>
  <c r="D195" i="61"/>
  <c r="D194" i="61" s="1"/>
  <c r="D189" i="61"/>
  <c r="D185" i="61"/>
  <c r="D182" i="61"/>
  <c r="D172" i="61"/>
  <c r="D170" i="61"/>
  <c r="D168" i="61"/>
  <c r="D164" i="61"/>
  <c r="D160" i="61"/>
  <c r="D158" i="61"/>
  <c r="D153" i="61"/>
  <c r="D150" i="61"/>
  <c r="D145" i="61"/>
  <c r="D141" i="61"/>
  <c r="D137" i="61"/>
  <c r="D133" i="61"/>
  <c r="D131" i="61"/>
  <c r="D129" i="61"/>
  <c r="D117" i="61"/>
  <c r="D111" i="61"/>
  <c r="D108" i="61"/>
  <c r="D104" i="61"/>
  <c r="D100" i="61"/>
  <c r="D96" i="61"/>
  <c r="D92" i="61"/>
  <c r="D88" i="61"/>
  <c r="F32" i="16" s="1"/>
  <c r="H32" i="16" s="1"/>
  <c r="H34" i="16" s="1"/>
  <c r="D82" i="61"/>
  <c r="D70" i="61"/>
  <c r="D62" i="61"/>
  <c r="D61" i="61" s="1"/>
  <c r="D58" i="61"/>
  <c r="D55" i="61"/>
  <c r="D52" i="61"/>
  <c r="D48" i="61"/>
  <c r="D37" i="61"/>
  <c r="D36" i="61" s="1"/>
  <c r="D34" i="61"/>
  <c r="D32" i="61"/>
  <c r="D26" i="61"/>
  <c r="D21" i="61"/>
  <c r="D17" i="61"/>
  <c r="D5" i="61"/>
  <c r="D17" i="57"/>
  <c r="D5" i="57"/>
  <c r="U41" i="16"/>
  <c r="D206" i="57"/>
  <c r="D199" i="57"/>
  <c r="D198" i="57" s="1"/>
  <c r="D187" i="57"/>
  <c r="D184" i="57"/>
  <c r="D174" i="57"/>
  <c r="D172" i="57"/>
  <c r="D170" i="57"/>
  <c r="D166" i="57"/>
  <c r="D162" i="57"/>
  <c r="D160" i="57"/>
  <c r="D155" i="57"/>
  <c r="D152" i="57"/>
  <c r="D147" i="57"/>
  <c r="D143" i="57"/>
  <c r="D139" i="57"/>
  <c r="D135" i="57"/>
  <c r="D133" i="57"/>
  <c r="D131" i="57"/>
  <c r="D119" i="57"/>
  <c r="D113" i="57"/>
  <c r="D110" i="57"/>
  <c r="D106" i="57"/>
  <c r="D102" i="57"/>
  <c r="D98" i="57"/>
  <c r="D94" i="57"/>
  <c r="D84" i="57"/>
  <c r="D60" i="57"/>
  <c r="D57" i="57"/>
  <c r="D54" i="57"/>
  <c r="D50" i="57"/>
  <c r="D45" i="57"/>
  <c r="D41" i="57"/>
  <c r="D40" i="57" s="1"/>
  <c r="D38" i="57"/>
  <c r="D36" i="57"/>
  <c r="H54" i="16" l="1"/>
  <c r="H66" i="16" s="1"/>
  <c r="H71" i="16" s="1"/>
  <c r="H45" i="16"/>
  <c r="F34" i="16"/>
  <c r="F66" i="16" s="1"/>
  <c r="F71" i="16" s="1"/>
  <c r="F72" i="16" s="1"/>
  <c r="H12" i="16"/>
  <c r="H22" i="16" s="1"/>
  <c r="H70" i="16" s="1"/>
  <c r="E22" i="16"/>
  <c r="E70" i="16" s="1"/>
  <c r="E72" i="16" s="1"/>
  <c r="G72" i="16"/>
  <c r="D73" i="59"/>
  <c r="D210" i="59" s="1"/>
  <c r="D1" i="59"/>
  <c r="D209" i="59" s="1"/>
  <c r="D140" i="61"/>
  <c r="D116" i="61"/>
  <c r="D157" i="61"/>
  <c r="D181" i="61"/>
  <c r="D95" i="61"/>
  <c r="D69" i="61"/>
  <c r="D40" i="61"/>
  <c r="D4" i="61"/>
  <c r="D44" i="57"/>
  <c r="D159" i="57"/>
  <c r="D183" i="57"/>
  <c r="D71" i="57"/>
  <c r="D4" i="57"/>
  <c r="H72" i="16" l="1"/>
  <c r="D211" i="59"/>
  <c r="D212" i="59" s="1"/>
  <c r="D213" i="59" s="1"/>
  <c r="D215" i="59" s="1"/>
  <c r="D66" i="61"/>
  <c r="D204" i="61" s="1"/>
  <c r="D1" i="61"/>
  <c r="D203" i="61" s="1"/>
  <c r="D68" i="57"/>
  <c r="D208" i="57" s="1"/>
  <c r="D209" i="57" s="1"/>
  <c r="D205" i="61" l="1"/>
  <c r="D206" i="61" s="1"/>
  <c r="D207" i="61" s="1"/>
  <c r="D209" i="61" s="1"/>
  <c r="D16" i="16" l="1"/>
  <c r="E13" i="56" l="1"/>
  <c r="C54" i="16" l="1"/>
  <c r="F10" i="56" s="1"/>
  <c r="C59" i="16"/>
  <c r="F11" i="56" s="1"/>
  <c r="U43" i="16" l="1"/>
  <c r="C9" i="16"/>
  <c r="C8" i="16"/>
  <c r="C7" i="16"/>
  <c r="C6" i="16"/>
  <c r="C11" i="16" l="1"/>
  <c r="D44" i="16" l="1"/>
  <c r="D33" i="16" l="1"/>
  <c r="U35" i="16" l="1"/>
  <c r="C32" i="16"/>
  <c r="D32" i="16" s="1"/>
  <c r="C31" i="16"/>
  <c r="D31" i="16" s="1"/>
  <c r="C35" i="16" l="1"/>
  <c r="D35" i="16" s="1"/>
  <c r="D59" i="16" l="1"/>
  <c r="D51" i="35" l="1"/>
  <c r="D42" i="35"/>
  <c r="D43" i="34"/>
  <c r="D15" i="16" l="1"/>
  <c r="C5" i="16"/>
  <c r="D5" i="16" s="1"/>
  <c r="C12" i="16" l="1"/>
  <c r="D208" i="36"/>
  <c r="D67" i="36"/>
  <c r="D194" i="36"/>
  <c r="D177" i="36"/>
  <c r="D139" i="36"/>
  <c r="D74" i="36"/>
  <c r="D27" i="36"/>
  <c r="D19" i="36"/>
  <c r="D11" i="36"/>
  <c r="D199" i="35"/>
  <c r="D57" i="35" l="1"/>
  <c r="D162" i="35"/>
  <c r="D122" i="35"/>
  <c r="D108" i="35"/>
  <c r="D85" i="35"/>
  <c r="D89" i="35"/>
  <c r="D66" i="35"/>
  <c r="D174" i="34"/>
  <c r="D182" i="34" l="1"/>
  <c r="D65" i="34"/>
  <c r="D20" i="34"/>
  <c r="D13" i="34"/>
  <c r="D5" i="34"/>
  <c r="D25" i="34"/>
  <c r="U44" i="16" l="1"/>
  <c r="C44" i="16" s="1"/>
  <c r="C45" i="16" s="1"/>
  <c r="F9" i="56" s="1"/>
  <c r="U42" i="16" l="1"/>
  <c r="U45" i="16" s="1"/>
  <c r="U36" i="16" l="1"/>
  <c r="C36" i="16" l="1"/>
  <c r="D36" i="16" s="1"/>
  <c r="D37" i="16" s="1"/>
  <c r="U37" i="16"/>
  <c r="C37" i="16" l="1"/>
  <c r="F7" i="56" s="1"/>
  <c r="C30" i="16"/>
  <c r="C34" i="16" s="1"/>
  <c r="F6" i="56" s="1"/>
  <c r="U52" i="16"/>
  <c r="U53" i="16"/>
  <c r="U38" i="16"/>
  <c r="U39" i="16" s="1"/>
  <c r="U54" i="16" l="1"/>
  <c r="U59" i="16" s="1"/>
  <c r="D152" i="34"/>
  <c r="D39" i="55" l="1"/>
  <c r="D121" i="55" l="1"/>
  <c r="D213" i="55"/>
  <c r="D100" i="55" l="1"/>
  <c r="D89" i="55"/>
  <c r="D85" i="55"/>
  <c r="D65" i="55"/>
  <c r="D48" i="55"/>
  <c r="D245" i="55"/>
  <c r="D238" i="55"/>
  <c r="D231" i="55"/>
  <c r="D230" i="55" s="1"/>
  <c r="D226" i="55"/>
  <c r="D210" i="55"/>
  <c r="D205" i="55"/>
  <c r="D200" i="55"/>
  <c r="D197" i="55"/>
  <c r="D194" i="55"/>
  <c r="D191" i="55"/>
  <c r="D180" i="55"/>
  <c r="D177" i="55"/>
  <c r="D172" i="55"/>
  <c r="D167" i="55"/>
  <c r="D161" i="55"/>
  <c r="D157" i="55"/>
  <c r="D152" i="55"/>
  <c r="D118" i="55"/>
  <c r="D115" i="55"/>
  <c r="D110" i="55"/>
  <c r="D105" i="55"/>
  <c r="D96" i="55"/>
  <c r="D93" i="55"/>
  <c r="D81" i="55"/>
  <c r="D76" i="55"/>
  <c r="D71" i="55"/>
  <c r="D58" i="55"/>
  <c r="D57" i="55" s="1"/>
  <c r="D54" i="55"/>
  <c r="D51" i="55"/>
  <c r="D34" i="55"/>
  <c r="D29" i="55"/>
  <c r="D28" i="55" s="1"/>
  <c r="D25" i="55"/>
  <c r="D22" i="55"/>
  <c r="D18" i="55"/>
  <c r="D12" i="55"/>
  <c r="D9" i="55"/>
  <c r="D5" i="55"/>
  <c r="D225" i="55" l="1"/>
  <c r="D209" i="55"/>
  <c r="D84" i="55"/>
  <c r="D4" i="55"/>
  <c r="D64" i="55"/>
  <c r="D104" i="55"/>
  <c r="D156" i="55"/>
  <c r="D176" i="55"/>
  <c r="U61" i="16" l="1"/>
  <c r="U62" i="16" s="1"/>
  <c r="D61" i="55"/>
  <c r="D240" i="55" s="1"/>
  <c r="U64" i="16" l="1"/>
  <c r="D165" i="36"/>
  <c r="D131" i="36"/>
  <c r="D119" i="36"/>
  <c r="D201" i="36"/>
  <c r="D181" i="36"/>
  <c r="D162" i="36"/>
  <c r="D111" i="36"/>
  <c r="D103" i="36"/>
  <c r="D99" i="36"/>
  <c r="D87" i="36"/>
  <c r="D41" i="36"/>
  <c r="D48" i="36"/>
  <c r="U66" i="16" l="1"/>
  <c r="D159" i="35"/>
  <c r="D138" i="35"/>
  <c r="D47" i="35"/>
  <c r="D5" i="35"/>
  <c r="D11" i="35"/>
  <c r="D193" i="35" l="1"/>
  <c r="D115" i="34"/>
  <c r="D186" i="34" l="1"/>
  <c r="D164" i="34" l="1"/>
  <c r="D156" i="34"/>
  <c r="D99" i="34"/>
  <c r="D57" i="34"/>
  <c r="D47" i="34"/>
  <c r="D38" i="34"/>
  <c r="D173" i="36" l="1"/>
  <c r="D186" i="36" l="1"/>
  <c r="D128" i="36"/>
  <c r="D116" i="36"/>
  <c r="D125" i="34" l="1"/>
  <c r="D142" i="34"/>
  <c r="D56" i="36" l="1"/>
  <c r="D34" i="36"/>
  <c r="D5" i="36"/>
  <c r="D171" i="35"/>
  <c r="D175" i="35"/>
  <c r="D170" i="35" l="1"/>
  <c r="D180" i="35"/>
  <c r="D116" i="35"/>
  <c r="D52" i="36" l="1"/>
  <c r="D162" i="34" l="1"/>
  <c r="D171" i="36"/>
  <c r="D159" i="36"/>
  <c r="D82" i="36"/>
  <c r="D75" i="35"/>
  <c r="D157" i="35"/>
  <c r="D154" i="35"/>
  <c r="D149" i="35"/>
  <c r="D147" i="35"/>
  <c r="D93" i="35"/>
  <c r="D54" i="35"/>
  <c r="D77" i="34"/>
  <c r="D181" i="34" l="1"/>
  <c r="D91" i="36"/>
  <c r="D125" i="36"/>
  <c r="D185" i="36"/>
  <c r="D151" i="36"/>
  <c r="D107" i="36"/>
  <c r="D95" i="36"/>
  <c r="D147" i="36"/>
  <c r="D63" i="36"/>
  <c r="D56" i="35"/>
  <c r="D23" i="35"/>
  <c r="D26" i="35"/>
  <c r="D17" i="35"/>
  <c r="D179" i="35"/>
  <c r="D186" i="35"/>
  <c r="D97" i="35"/>
  <c r="D100" i="35"/>
  <c r="D135" i="35"/>
  <c r="D132" i="35"/>
  <c r="D78" i="35"/>
  <c r="D73" i="36" l="1"/>
  <c r="D176" i="36"/>
  <c r="D94" i="36"/>
  <c r="D193" i="34"/>
  <c r="D129" i="34" l="1"/>
  <c r="D87" i="34"/>
  <c r="D177" i="34"/>
  <c r="D145" i="34"/>
  <c r="D106" i="34"/>
  <c r="D103" i="34"/>
  <c r="D95" i="34"/>
  <c r="D91" i="34"/>
  <c r="D137" i="34"/>
  <c r="D133" i="34"/>
  <c r="D83" i="34"/>
  <c r="D112" i="34"/>
  <c r="D185" i="34"/>
  <c r="D63" i="16"/>
  <c r="D50" i="16"/>
  <c r="D19" i="16"/>
  <c r="D17" i="16"/>
  <c r="D14" i="16"/>
  <c r="D13" i="16"/>
  <c r="C18" i="16"/>
  <c r="D193" i="36"/>
  <c r="D168" i="36"/>
  <c r="D156" i="36"/>
  <c r="D143" i="36"/>
  <c r="D135" i="36"/>
  <c r="D66" i="36"/>
  <c r="D60" i="36"/>
  <c r="D40" i="36"/>
  <c r="D38" i="36"/>
  <c r="D185" i="35"/>
  <c r="D166" i="35"/>
  <c r="D142" i="35"/>
  <c r="D128" i="35"/>
  <c r="D120" i="35"/>
  <c r="D106" i="35"/>
  <c r="D84" i="35"/>
  <c r="D81" i="35"/>
  <c r="D39" i="35"/>
  <c r="D31" i="35"/>
  <c r="D30" i="35" s="1"/>
  <c r="D28" i="35"/>
  <c r="D160" i="34"/>
  <c r="D123" i="34"/>
  <c r="D53" i="34"/>
  <c r="D34" i="34"/>
  <c r="D33" i="34" s="1"/>
  <c r="D146" i="35" l="1"/>
  <c r="D37" i="35"/>
  <c r="D64" i="34"/>
  <c r="D46" i="36"/>
  <c r="D155" i="36"/>
  <c r="D65" i="35"/>
  <c r="D90" i="34"/>
  <c r="D173" i="34"/>
  <c r="D64" i="16"/>
  <c r="D138" i="36"/>
  <c r="D131" i="35"/>
  <c r="D105" i="35"/>
  <c r="D115" i="36"/>
  <c r="D4" i="35"/>
  <c r="E105" i="35" l="1"/>
  <c r="D4" i="36"/>
  <c r="D70" i="36"/>
  <c r="D203" i="36" s="1"/>
  <c r="D1" i="35"/>
  <c r="D194" i="35" s="1"/>
  <c r="D1" i="36" l="1"/>
  <c r="D202" i="36" s="1"/>
  <c r="G194" i="35"/>
  <c r="D204" i="36" l="1"/>
  <c r="D205" i="36" l="1"/>
  <c r="D207" i="36" s="1"/>
  <c r="D209" i="36" s="1"/>
  <c r="D60" i="16" l="1"/>
  <c r="D52" i="16"/>
  <c r="D53" i="16"/>
  <c r="D51" i="16"/>
  <c r="D49" i="16"/>
  <c r="D48" i="16"/>
  <c r="D47" i="16"/>
  <c r="D42" i="16"/>
  <c r="D43" i="16"/>
  <c r="D41" i="16"/>
  <c r="C39" i="16"/>
  <c r="F8" i="56" s="1"/>
  <c r="F13" i="56" s="1"/>
  <c r="D38" i="16"/>
  <c r="D39" i="16" s="1"/>
  <c r="C20" i="16"/>
  <c r="C22" i="16" s="1"/>
  <c r="D54" i="16" l="1"/>
  <c r="D132" i="34"/>
  <c r="D56" i="34"/>
  <c r="D45" i="16"/>
  <c r="D121" i="34" l="1"/>
  <c r="D111" i="34" s="1"/>
  <c r="D150" i="34"/>
  <c r="D50" i="34"/>
  <c r="D37" i="34" s="1"/>
  <c r="D31" i="34"/>
  <c r="D29" i="34"/>
  <c r="D4" i="34" l="1"/>
  <c r="D149" i="34"/>
  <c r="D1" i="34" l="1"/>
  <c r="D194" i="34" s="1"/>
  <c r="D20" i="16" l="1"/>
  <c r="D22" i="16" l="1"/>
  <c r="D70" i="16" s="1"/>
  <c r="C64" i="16"/>
  <c r="C61" i="16"/>
  <c r="C70" i="16" l="1"/>
  <c r="D61" i="16" l="1"/>
  <c r="D61" i="34" l="1"/>
  <c r="D195" i="34" s="1"/>
  <c r="D196" i="34" l="1"/>
  <c r="D197" i="34" l="1"/>
  <c r="D198" i="34" s="1"/>
  <c r="D200" i="34" s="1"/>
  <c r="D62" i="35" l="1"/>
  <c r="D195" i="35" s="1"/>
  <c r="G195" i="35" l="1"/>
  <c r="D196" i="35"/>
  <c r="D197" i="35" l="1"/>
  <c r="D198" i="35" s="1"/>
  <c r="D200" i="35" s="1"/>
  <c r="D32" i="55" l="1"/>
  <c r="D1" i="55" s="1"/>
  <c r="D239" i="55" s="1"/>
  <c r="D241" i="55" s="1"/>
  <c r="D242" i="55" s="1"/>
  <c r="D244" i="55" s="1"/>
  <c r="D246" i="55" s="1"/>
  <c r="D34" i="16" l="1"/>
  <c r="C66" i="16"/>
  <c r="C71" i="16" s="1"/>
  <c r="C72" i="16" s="1"/>
  <c r="D66" i="16" l="1"/>
  <c r="D71" i="16" s="1"/>
  <c r="D72" i="16" s="1"/>
  <c r="D40" i="66"/>
  <c r="D1" i="66" s="1"/>
  <c r="D208" i="66" s="1"/>
  <c r="D210" i="66" s="1"/>
  <c r="D211" i="66" s="1"/>
  <c r="D212" i="66" l="1"/>
  <c r="D214" i="66" s="1"/>
</calcChain>
</file>

<file path=xl/comments1.xml><?xml version="1.0" encoding="utf-8"?>
<comments xmlns="http://schemas.openxmlformats.org/spreadsheetml/2006/main">
  <authors>
    <author>Veronika Fischer</author>
    <author>Anahis Sanhueza</author>
  </authors>
  <commentList>
    <comment ref="E58" authorId="0">
      <text>
        <r>
          <rPr>
            <b/>
            <sz val="9"/>
            <color indexed="81"/>
            <rFont val="Tahoma"/>
            <family val="2"/>
          </rPr>
          <t>Veronika Fischer:</t>
        </r>
        <r>
          <rPr>
            <sz val="9"/>
            <color indexed="81"/>
            <rFont val="Tahoma"/>
            <family val="2"/>
          </rPr>
          <t xml:space="preserve">
no son ingresos efectivos</t>
        </r>
      </text>
    </comment>
    <comment ref="D199" authorId="1">
      <text>
        <r>
          <rPr>
            <sz val="8"/>
            <color indexed="81"/>
            <rFont val="Arial"/>
            <family val="2"/>
          </rPr>
          <t xml:space="preserve">
BANCO 1 $</t>
        </r>
        <r>
          <rPr>
            <b/>
            <sz val="8"/>
            <color indexed="81"/>
            <rFont val="Arial"/>
            <family val="2"/>
          </rPr>
          <t xml:space="preserve"> 50.201.574</t>
        </r>
        <r>
          <rPr>
            <sz val="8"/>
            <color indexed="81"/>
            <rFont val="Arial"/>
            <family val="2"/>
          </rPr>
          <t xml:space="preserve">
BANCO 2 $</t>
        </r>
        <r>
          <rPr>
            <b/>
            <sz val="8"/>
            <color indexed="81"/>
            <rFont val="Arial"/>
            <family val="2"/>
          </rPr>
          <t xml:space="preserve"> 1.330.000</t>
        </r>
        <r>
          <rPr>
            <sz val="8"/>
            <color indexed="81"/>
            <rFont val="Arial"/>
            <family val="2"/>
          </rPr>
          <t xml:space="preserve">
BANCO USD $</t>
        </r>
        <r>
          <rPr>
            <b/>
            <sz val="8"/>
            <color indexed="81"/>
            <rFont val="Arial"/>
            <family val="2"/>
          </rPr>
          <t xml:space="preserve"> 7.340.887</t>
        </r>
      </text>
    </comment>
  </commentList>
</comments>
</file>

<file path=xl/comments10.xml><?xml version="1.0" encoding="utf-8"?>
<comments xmlns="http://schemas.openxmlformats.org/spreadsheetml/2006/main">
  <authors>
    <author>Veronika Fischer</author>
    <author>Fuentealba Asociados</author>
  </authors>
  <commentList>
    <comment ref="E63" authorId="0">
      <text>
        <r>
          <rPr>
            <b/>
            <sz val="9"/>
            <color indexed="81"/>
            <rFont val="Tahoma"/>
            <family val="2"/>
          </rPr>
          <t>Veronika Fischer:</t>
        </r>
        <r>
          <rPr>
            <sz val="9"/>
            <color indexed="81"/>
            <rFont val="Tahoma"/>
            <family val="2"/>
          </rPr>
          <t xml:space="preserve">
no son ingresos efectivos</t>
        </r>
      </text>
    </comment>
    <comment ref="D203" authorId="1">
      <text>
        <r>
          <rPr>
            <b/>
            <sz val="9"/>
            <color indexed="81"/>
            <rFont val="Tahoma"/>
            <family val="2"/>
          </rPr>
          <t>Fuentealba Asociados:</t>
        </r>
        <r>
          <rPr>
            <sz val="9"/>
            <color indexed="81"/>
            <rFont val="Tahoma"/>
            <family val="2"/>
          </rPr>
          <t xml:space="preserve">
Banco Bice= 116.438.464
Banco Bice 2=1.735.959
Banco Bice USD= 8.706.426
</t>
        </r>
      </text>
    </comment>
  </commentList>
</comments>
</file>

<file path=xl/comments11.xml><?xml version="1.0" encoding="utf-8"?>
<comments xmlns="http://schemas.openxmlformats.org/spreadsheetml/2006/main">
  <authors>
    <author>Veronika Fischer</author>
    <author>Fuentealba Asociados</author>
  </authors>
  <commentList>
    <comment ref="E67" authorId="0">
      <text>
        <r>
          <rPr>
            <b/>
            <sz val="9"/>
            <color indexed="81"/>
            <rFont val="Tahoma"/>
            <family val="2"/>
          </rPr>
          <t>Veronika Fischer:</t>
        </r>
        <r>
          <rPr>
            <sz val="9"/>
            <color indexed="81"/>
            <rFont val="Tahoma"/>
            <family val="2"/>
          </rPr>
          <t xml:space="preserve">
no son ingresos efectivos</t>
        </r>
      </text>
    </comment>
    <comment ref="D213" authorId="1">
      <text>
        <r>
          <rPr>
            <b/>
            <sz val="9"/>
            <color indexed="81"/>
            <rFont val="Tahoma"/>
            <family val="2"/>
          </rPr>
          <t>Fuentealba Asociados:</t>
        </r>
        <r>
          <rPr>
            <sz val="9"/>
            <color indexed="81"/>
            <rFont val="Tahoma"/>
            <family val="2"/>
          </rPr>
          <t xml:space="preserve">
Banco Bice= 113,338,392
Banco Bice 2=1,735,959
Banco Bice USD= 9,318,579
</t>
        </r>
      </text>
    </comment>
  </commentList>
</comments>
</file>

<file path=xl/comments12.xml><?xml version="1.0" encoding="utf-8"?>
<comments xmlns="http://schemas.openxmlformats.org/spreadsheetml/2006/main">
  <authors>
    <author>Veronika Fischer</author>
    <author>Fuentealba Asociados</author>
  </authors>
  <commentList>
    <comment ref="E208" authorId="0">
      <text>
        <r>
          <rPr>
            <b/>
            <sz val="9"/>
            <color indexed="81"/>
            <rFont val="Tahoma"/>
            <family val="2"/>
          </rPr>
          <t>Veronika Fischer:</t>
        </r>
        <r>
          <rPr>
            <sz val="9"/>
            <color indexed="81"/>
            <rFont val="Tahoma"/>
            <family val="2"/>
          </rPr>
          <t xml:space="preserve">
no son ingresos efectivos</t>
        </r>
      </text>
    </comment>
    <comment ref="D221" authorId="1">
      <text>
        <r>
          <rPr>
            <b/>
            <sz val="9"/>
            <color indexed="81"/>
            <rFont val="Tahoma"/>
            <family val="2"/>
          </rPr>
          <t>Fuentealba Asociados:</t>
        </r>
        <r>
          <rPr>
            <sz val="9"/>
            <color indexed="81"/>
            <rFont val="Tahoma"/>
            <family val="2"/>
          </rPr>
          <t xml:space="preserve">
Banco Bice= 107.675.366
Banco Bice 2=1.735.959
Banco Bice USD= 9.273.248
</t>
        </r>
      </text>
    </comment>
  </commentList>
</comments>
</file>

<file path=xl/comments13.xml><?xml version="1.0" encoding="utf-8"?>
<comments xmlns="http://schemas.openxmlformats.org/spreadsheetml/2006/main">
  <authors>
    <author>Veronika Fischer</author>
    <author>Fuentealba Asociados</author>
  </authors>
  <commentList>
    <comment ref="E223" authorId="0">
      <text>
        <r>
          <rPr>
            <b/>
            <sz val="9"/>
            <color indexed="81"/>
            <rFont val="Tahoma"/>
            <family val="2"/>
          </rPr>
          <t>Veronika Fischer:</t>
        </r>
        <r>
          <rPr>
            <sz val="9"/>
            <color indexed="81"/>
            <rFont val="Tahoma"/>
            <family val="2"/>
          </rPr>
          <t xml:space="preserve">
no son ingresos efectivos</t>
        </r>
      </text>
    </comment>
    <comment ref="D236" authorId="1">
      <text>
        <r>
          <rPr>
            <b/>
            <sz val="9"/>
            <color indexed="81"/>
            <rFont val="Tahoma"/>
            <family val="2"/>
          </rPr>
          <t>Fuentealba Asociados:</t>
        </r>
        <r>
          <rPr>
            <sz val="9"/>
            <color indexed="81"/>
            <rFont val="Tahoma"/>
            <family val="2"/>
          </rPr>
          <t xml:space="preserve">
Banco Bice= 93.085.473
Banco Bice 2=1.735.959
Banco Bice USD= 9.713.020
</t>
        </r>
      </text>
    </comment>
  </commentList>
</comments>
</file>

<file path=xl/comments14.xml><?xml version="1.0" encoding="utf-8"?>
<comments xmlns="http://schemas.openxmlformats.org/spreadsheetml/2006/main">
  <authors>
    <author>Fuentealba Asociados</author>
  </authors>
  <commentList>
    <comment ref="D220" authorId="0">
      <text>
        <r>
          <rPr>
            <b/>
            <sz val="9"/>
            <color indexed="81"/>
            <rFont val="Tahoma"/>
            <family val="2"/>
          </rPr>
          <t>Fuentealba Asociados:</t>
        </r>
        <r>
          <rPr>
            <sz val="9"/>
            <color indexed="81"/>
            <rFont val="Tahoma"/>
            <family val="2"/>
          </rPr>
          <t xml:space="preserve">
Banco Bice= 82.472.718
Banco Bice 2=1.735.959
Banco Bice USD= 9.701.176
</t>
        </r>
      </text>
    </comment>
  </commentList>
</comments>
</file>

<file path=xl/comments15.xml><?xml version="1.0" encoding="utf-8"?>
<comments xmlns="http://schemas.openxmlformats.org/spreadsheetml/2006/main">
  <authors>
    <author>Fuentealba Asociados</author>
  </authors>
  <commentList>
    <comment ref="D225" authorId="0">
      <text>
        <r>
          <rPr>
            <b/>
            <sz val="9"/>
            <color indexed="81"/>
            <rFont val="Tahoma"/>
            <family val="2"/>
          </rPr>
          <t>Fuentealba Asociados:</t>
        </r>
        <r>
          <rPr>
            <sz val="9"/>
            <color indexed="81"/>
            <rFont val="Tahoma"/>
            <family val="2"/>
          </rPr>
          <t xml:space="preserve">
Banco Bice= 60.430.609
Banco Bice 2=1.735.959
Banco Bice USD= 7.632.111
</t>
        </r>
      </text>
    </comment>
  </commentList>
</comments>
</file>

<file path=xl/comments16.xml><?xml version="1.0" encoding="utf-8"?>
<comments xmlns="http://schemas.openxmlformats.org/spreadsheetml/2006/main">
  <authors>
    <author>Fuentealba Asociados</author>
  </authors>
  <commentList>
    <comment ref="D223" authorId="0">
      <text>
        <r>
          <rPr>
            <b/>
            <sz val="9"/>
            <color indexed="81"/>
            <rFont val="Tahoma"/>
            <family val="2"/>
          </rPr>
          <t>Fuentealba Asociados:</t>
        </r>
        <r>
          <rPr>
            <sz val="9"/>
            <color indexed="81"/>
            <rFont val="Tahoma"/>
            <family val="2"/>
          </rPr>
          <t xml:space="preserve">
Banco Bice= 60.430.609
Banco Bice 2=1.735.959
Banco Bice USD= 7.632.111
</t>
        </r>
      </text>
    </comment>
  </commentList>
</comments>
</file>

<file path=xl/comments2.xml><?xml version="1.0" encoding="utf-8"?>
<comments xmlns="http://schemas.openxmlformats.org/spreadsheetml/2006/main">
  <authors>
    <author>ANAHIS</author>
  </authors>
  <commentList>
    <comment ref="D199" authorId="0">
      <text>
        <r>
          <rPr>
            <b/>
            <sz val="8"/>
            <color indexed="81"/>
            <rFont val="Tahoma"/>
            <family val="2"/>
          </rPr>
          <t xml:space="preserve">
BANCO 1 $ 61.929.842
BANCO 2 $ 1.330.000 
BANCO USD $ 7.340.887</t>
        </r>
      </text>
    </comment>
  </commentList>
</comments>
</file>

<file path=xl/comments3.xml><?xml version="1.0" encoding="utf-8"?>
<comments xmlns="http://schemas.openxmlformats.org/spreadsheetml/2006/main">
  <authors>
    <author>ANAHIS</author>
  </authors>
  <commentList>
    <comment ref="D208" authorId="0">
      <text>
        <r>
          <rPr>
            <b/>
            <sz val="8"/>
            <color indexed="81"/>
            <rFont val="Tahoma"/>
            <family val="2"/>
          </rPr>
          <t xml:space="preserve">
BANCO 1 $ 58.074.977
BANCO 2 $ 1.330.000
BANCO USD $ 8.353.575
</t>
        </r>
      </text>
    </comment>
  </commentList>
</comments>
</file>

<file path=xl/comments4.xml><?xml version="1.0" encoding="utf-8"?>
<comments xmlns="http://schemas.openxmlformats.org/spreadsheetml/2006/main">
  <authors>
    <author>osita</author>
  </authors>
  <commentList>
    <comment ref="H122" authorId="0">
      <text>
        <r>
          <rPr>
            <sz val="9"/>
            <color indexed="81"/>
            <rFont val="Tahoma"/>
            <family val="2"/>
          </rPr>
          <t xml:space="preserve">Rendición Caja
Egresos:
$ 50.000
$38.500
</t>
        </r>
      </text>
    </comment>
    <comment ref="H123" authorId="0">
      <text>
        <r>
          <rPr>
            <sz val="9"/>
            <color indexed="81"/>
            <rFont val="Tahoma"/>
            <family val="2"/>
          </rPr>
          <t xml:space="preserve">Rendición Caja
Egresos:
$ 50.000
$38.500
</t>
        </r>
      </text>
    </comment>
    <comment ref="H124" authorId="0">
      <text>
        <r>
          <rPr>
            <sz val="9"/>
            <color indexed="81"/>
            <rFont val="Tahoma"/>
            <family val="2"/>
          </rPr>
          <t xml:space="preserve">Rendición Caja
Egresos:
$ 50.000
$38.500
</t>
        </r>
      </text>
    </comment>
    <comment ref="H125" authorId="0">
      <text>
        <r>
          <rPr>
            <sz val="9"/>
            <color indexed="81"/>
            <rFont val="Tahoma"/>
            <family val="2"/>
          </rPr>
          <t xml:space="preserve">Rendición Caja
Egresos:
$ 50.000
$38.500
</t>
        </r>
      </text>
    </comment>
    <comment ref="H126" authorId="0">
      <text>
        <r>
          <rPr>
            <sz val="9"/>
            <color indexed="81"/>
            <rFont val="Tahoma"/>
            <family val="2"/>
          </rPr>
          <t xml:space="preserve">Rendición Caja
Egresos:
$ 50.000
$38.500
</t>
        </r>
      </text>
    </comment>
    <comment ref="H127" authorId="0">
      <text>
        <r>
          <rPr>
            <sz val="9"/>
            <color indexed="81"/>
            <rFont val="Tahoma"/>
            <family val="2"/>
          </rPr>
          <t xml:space="preserve">Rendición Caja
Egresos:
$ 50.000
$38.500
</t>
        </r>
      </text>
    </comment>
    <comment ref="H128" authorId="0">
      <text>
        <r>
          <rPr>
            <sz val="9"/>
            <color indexed="81"/>
            <rFont val="Tahoma"/>
            <family val="2"/>
          </rPr>
          <t xml:space="preserve">Rendición Caja
Egresos:
$ 50.000
$38.500
</t>
        </r>
      </text>
    </comment>
    <comment ref="H129" authorId="0">
      <text>
        <r>
          <rPr>
            <sz val="9"/>
            <color indexed="81"/>
            <rFont val="Tahoma"/>
            <family val="2"/>
          </rPr>
          <t xml:space="preserve">Rendición Caja
Egresos:
$ 50.000
$38.500
</t>
        </r>
      </text>
    </comment>
    <comment ref="H130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131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132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133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134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135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136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137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138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139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140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141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142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143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144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145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146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147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148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149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150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181" authorId="0">
      <text>
        <r>
          <rPr>
            <sz val="9"/>
            <color indexed="81"/>
            <rFont val="Tahoma"/>
            <family val="2"/>
          </rPr>
          <t xml:space="preserve">Rendición Caja
Egresos:
$ 50.000
$38.500
</t>
        </r>
      </text>
    </comment>
    <comment ref="H182" authorId="0">
      <text>
        <r>
          <rPr>
            <sz val="9"/>
            <color indexed="81"/>
            <rFont val="Tahoma"/>
            <family val="2"/>
          </rPr>
          <t xml:space="preserve">Rendición Caja
Egresos:
$ 50.000
$38.500
</t>
        </r>
      </text>
    </comment>
    <comment ref="H183" authorId="0">
      <text>
        <r>
          <rPr>
            <sz val="9"/>
            <color indexed="81"/>
            <rFont val="Tahoma"/>
            <family val="2"/>
          </rPr>
          <t xml:space="preserve">Rendición Caja
Egresos:
$ 50.000
$38.500
</t>
        </r>
      </text>
    </comment>
    <comment ref="H184" authorId="0">
      <text>
        <r>
          <rPr>
            <sz val="9"/>
            <color indexed="81"/>
            <rFont val="Tahoma"/>
            <family val="2"/>
          </rPr>
          <t xml:space="preserve">Rendición Caja
Egresos:
$ 50.000
$38.500
</t>
        </r>
      </text>
    </comment>
    <comment ref="H185" authorId="0">
      <text>
        <r>
          <rPr>
            <sz val="9"/>
            <color indexed="81"/>
            <rFont val="Tahoma"/>
            <family val="2"/>
          </rPr>
          <t xml:space="preserve">Rendición Caja
Egresos:
$ 50.000
$38.500
</t>
        </r>
      </text>
    </comment>
    <comment ref="H186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187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188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  <comment ref="H223" authorId="0">
      <text>
        <r>
          <rPr>
            <sz val="9"/>
            <color indexed="81"/>
            <rFont val="Tahoma"/>
            <family val="2"/>
          </rPr>
          <t xml:space="preserve">Rendición Caja
Egresos:
$ 235.689
</t>
        </r>
      </text>
    </comment>
  </commentList>
</comments>
</file>

<file path=xl/comments5.xml><?xml version="1.0" encoding="utf-8"?>
<comments xmlns="http://schemas.openxmlformats.org/spreadsheetml/2006/main">
  <authors>
    <author>Veronika Fischer</author>
    <author>Anahis Sanhueza</author>
  </authors>
  <commentList>
    <comment ref="E65" authorId="0">
      <text>
        <r>
          <rPr>
            <b/>
            <sz val="9"/>
            <color indexed="81"/>
            <rFont val="Tahoma"/>
            <family val="2"/>
          </rPr>
          <t>Veronika Fischer:</t>
        </r>
        <r>
          <rPr>
            <sz val="9"/>
            <color indexed="81"/>
            <rFont val="Tahoma"/>
            <family val="2"/>
          </rPr>
          <t xml:space="preserve">
no son ingresos efectivos</t>
        </r>
      </text>
    </comment>
    <comment ref="D212" authorId="1">
      <text>
        <r>
          <rPr>
            <sz val="8"/>
            <color indexed="81"/>
            <rFont val="Arial"/>
            <family val="2"/>
          </rPr>
          <t xml:space="preserve">
BANCO 1 $</t>
        </r>
        <r>
          <rPr>
            <b/>
            <sz val="8"/>
            <color indexed="81"/>
            <rFont val="Arial"/>
            <family val="2"/>
          </rPr>
          <t xml:space="preserve"> 50.201.574</t>
        </r>
        <r>
          <rPr>
            <sz val="8"/>
            <color indexed="81"/>
            <rFont val="Arial"/>
            <family val="2"/>
          </rPr>
          <t xml:space="preserve">
BANCO 2 $</t>
        </r>
        <r>
          <rPr>
            <b/>
            <sz val="8"/>
            <color indexed="81"/>
            <rFont val="Arial"/>
            <family val="2"/>
          </rPr>
          <t xml:space="preserve"> 1.330.000</t>
        </r>
        <r>
          <rPr>
            <sz val="8"/>
            <color indexed="81"/>
            <rFont val="Arial"/>
            <family val="2"/>
          </rPr>
          <t xml:space="preserve">
BANCO USD $</t>
        </r>
        <r>
          <rPr>
            <b/>
            <sz val="8"/>
            <color indexed="81"/>
            <rFont val="Arial"/>
            <family val="2"/>
          </rPr>
          <t xml:space="preserve"> 7.340.887</t>
        </r>
      </text>
    </comment>
  </commentList>
</comments>
</file>

<file path=xl/comments6.xml><?xml version="1.0" encoding="utf-8"?>
<comments xmlns="http://schemas.openxmlformats.org/spreadsheetml/2006/main">
  <authors>
    <author>Veronika Fischer</author>
    <author>Anahis Sanhueza</author>
  </authors>
  <commentList>
    <comment ref="E63" authorId="0">
      <text>
        <r>
          <rPr>
            <b/>
            <sz val="9"/>
            <color indexed="81"/>
            <rFont val="Tahoma"/>
            <family val="2"/>
          </rPr>
          <t>Veronika Fischer:</t>
        </r>
        <r>
          <rPr>
            <sz val="9"/>
            <color indexed="81"/>
            <rFont val="Tahoma"/>
            <family val="2"/>
          </rPr>
          <t xml:space="preserve">
no son ingresos efectivos</t>
        </r>
      </text>
    </comment>
    <comment ref="D208" authorId="1">
      <text>
        <r>
          <rPr>
            <sz val="8"/>
            <color indexed="81"/>
            <rFont val="Arial"/>
            <family val="2"/>
          </rPr>
          <t xml:space="preserve">
BANCO 1 $</t>
        </r>
        <r>
          <rPr>
            <b/>
            <sz val="8"/>
            <color indexed="81"/>
            <rFont val="Arial"/>
            <family val="2"/>
          </rPr>
          <t xml:space="preserve"> 115,765,329</t>
        </r>
        <r>
          <rPr>
            <sz val="8"/>
            <color indexed="81"/>
            <rFont val="Arial"/>
            <family val="2"/>
          </rPr>
          <t xml:space="preserve">
BANCO 2 $</t>
        </r>
        <r>
          <rPr>
            <b/>
            <sz val="8"/>
            <color indexed="81"/>
            <rFont val="Arial"/>
            <family val="2"/>
          </rPr>
          <t xml:space="preserve"> 8,110,959</t>
        </r>
        <r>
          <rPr>
            <sz val="8"/>
            <color indexed="81"/>
            <rFont val="Arial"/>
            <family val="2"/>
          </rPr>
          <t xml:space="preserve">
BANCO USD $</t>
        </r>
        <r>
          <rPr>
            <b/>
            <sz val="8"/>
            <color indexed="81"/>
            <rFont val="Arial"/>
            <family val="2"/>
          </rPr>
          <t xml:space="preserve"> 6,148,964
</t>
        </r>
      </text>
    </comment>
  </commentList>
</comments>
</file>

<file path=xl/comments7.xml><?xml version="1.0" encoding="utf-8"?>
<comments xmlns="http://schemas.openxmlformats.org/spreadsheetml/2006/main">
  <authors>
    <author>Veronika Fischer</author>
  </authors>
  <commentList>
    <comment ref="E70" authorId="0">
      <text>
        <r>
          <rPr>
            <b/>
            <sz val="9"/>
            <color indexed="81"/>
            <rFont val="Tahoma"/>
            <family val="2"/>
          </rPr>
          <t>Veronika Fischer:</t>
        </r>
        <r>
          <rPr>
            <sz val="9"/>
            <color indexed="81"/>
            <rFont val="Tahoma"/>
            <family val="2"/>
          </rPr>
          <t xml:space="preserve">
no son ingresos efectivos</t>
        </r>
      </text>
    </comment>
  </commentList>
</comments>
</file>

<file path=xl/comments8.xml><?xml version="1.0" encoding="utf-8"?>
<comments xmlns="http://schemas.openxmlformats.org/spreadsheetml/2006/main">
  <authors>
    <author>Veronika Fischer</author>
  </authors>
  <commentList>
    <comment ref="E72" authorId="0">
      <text>
        <r>
          <rPr>
            <b/>
            <sz val="9"/>
            <color indexed="81"/>
            <rFont val="Tahoma"/>
            <family val="2"/>
          </rPr>
          <t>Veronika Fischer:</t>
        </r>
        <r>
          <rPr>
            <sz val="9"/>
            <color indexed="81"/>
            <rFont val="Tahoma"/>
            <family val="2"/>
          </rPr>
          <t xml:space="preserve">
no son ingresos efectivos</t>
        </r>
      </text>
    </comment>
  </commentList>
</comments>
</file>

<file path=xl/comments9.xml><?xml version="1.0" encoding="utf-8"?>
<comments xmlns="http://schemas.openxmlformats.org/spreadsheetml/2006/main">
  <authors>
    <author>Veronika Fischer</author>
    <author>Fuentealba Asociados</author>
  </authors>
  <commentList>
    <comment ref="E58" authorId="0">
      <text>
        <r>
          <rPr>
            <b/>
            <sz val="9"/>
            <color indexed="81"/>
            <rFont val="Tahoma"/>
            <family val="2"/>
          </rPr>
          <t>Veronika Fischer:</t>
        </r>
        <r>
          <rPr>
            <sz val="9"/>
            <color indexed="81"/>
            <rFont val="Tahoma"/>
            <family val="2"/>
          </rPr>
          <t xml:space="preserve">
no son ingresos efectivos</t>
        </r>
      </text>
    </comment>
    <comment ref="D198" authorId="1">
      <text>
        <r>
          <rPr>
            <b/>
            <sz val="9"/>
            <color indexed="81"/>
            <rFont val="Tahoma"/>
            <family val="2"/>
          </rPr>
          <t>Fuentealba Asociados:</t>
        </r>
        <r>
          <rPr>
            <sz val="9"/>
            <color indexed="81"/>
            <rFont val="Tahoma"/>
            <family val="2"/>
          </rPr>
          <t xml:space="preserve">
Banco Bice= 108.807.269
Banco Bice 2=8.110.959
Banco Bice USD= 6.255.639
</t>
        </r>
      </text>
    </comment>
  </commentList>
</comments>
</file>

<file path=xl/sharedStrings.xml><?xml version="1.0" encoding="utf-8"?>
<sst xmlns="http://schemas.openxmlformats.org/spreadsheetml/2006/main" count="2509" uniqueCount="773">
  <si>
    <t>1.</t>
  </si>
  <si>
    <t>CUOTAS SOCIALES</t>
  </si>
  <si>
    <t>A Socios</t>
  </si>
  <si>
    <t xml:space="preserve">B socios </t>
  </si>
  <si>
    <t>C Socios</t>
  </si>
  <si>
    <t xml:space="preserve">D Socios </t>
  </si>
  <si>
    <t xml:space="preserve">S Socios Suizos </t>
  </si>
  <si>
    <t>2.</t>
  </si>
  <si>
    <t>3.</t>
  </si>
  <si>
    <t>PRESTACIONES DE SERVICIOS</t>
  </si>
  <si>
    <t>TOTAL INGRESOS</t>
  </si>
  <si>
    <t>GASTOS / COSTOS OPERACIÓN</t>
  </si>
  <si>
    <t>PERSONAL</t>
  </si>
  <si>
    <t>COMUNICACIÓN</t>
  </si>
  <si>
    <t>4.</t>
  </si>
  <si>
    <t>COSTOS OFICINA</t>
  </si>
  <si>
    <t>5.</t>
  </si>
  <si>
    <t>RELACIONES PÚBLICAS</t>
  </si>
  <si>
    <t>6.</t>
  </si>
  <si>
    <t>7.</t>
  </si>
  <si>
    <t>8.</t>
  </si>
  <si>
    <t>GASTOS BANCARIOS</t>
  </si>
  <si>
    <t>802  Comisiones</t>
  </si>
  <si>
    <t>IMPUESTOS</t>
  </si>
  <si>
    <t>Total Ingresos del año/mes</t>
  </si>
  <si>
    <t>Total Egresos del año/ mes</t>
  </si>
  <si>
    <t xml:space="preserve">Saldo Neto </t>
  </si>
  <si>
    <t>TOTAL CUOTAS SOCIALES</t>
  </si>
  <si>
    <t>TOTAL PERSONAL</t>
  </si>
  <si>
    <t>TOTAL COMUNICACIÓN</t>
  </si>
  <si>
    <t>TOTAL RELACIONES PÚBLICAS</t>
  </si>
  <si>
    <t>TOTAL GASTOS BANCARIOS</t>
  </si>
  <si>
    <t xml:space="preserve">Impuestos </t>
  </si>
  <si>
    <t>TOTAL IMPUESTOS</t>
  </si>
  <si>
    <t>Servicios Prestados a Socios*</t>
  </si>
  <si>
    <t xml:space="preserve">INGRESOS </t>
  </si>
  <si>
    <t>Ingreso Reales</t>
  </si>
  <si>
    <t>Gastos Reales</t>
  </si>
  <si>
    <t>Saldo Neto del Mes</t>
  </si>
  <si>
    <t>Saldo Inicial</t>
  </si>
  <si>
    <t>ok</t>
  </si>
  <si>
    <t>Efectivo Según Balance</t>
  </si>
  <si>
    <t>Total Efectivo + Ajustes</t>
  </si>
  <si>
    <t>Diferencias</t>
  </si>
  <si>
    <t>Saldo Neto Anterior cta 1</t>
  </si>
  <si>
    <t>Saldo Neto Anterior cta 2</t>
  </si>
  <si>
    <t>Saldo Neto Anterior cta usd</t>
  </si>
  <si>
    <t>Diferencia de Cambio Banco USD</t>
  </si>
  <si>
    <t>Anual</t>
  </si>
  <si>
    <t>Mensual</t>
  </si>
  <si>
    <t>N/A</t>
  </si>
  <si>
    <t>Morosidad (5% estimado)</t>
  </si>
  <si>
    <t>Ferias</t>
  </si>
  <si>
    <t>OTROS INGRESOS</t>
  </si>
  <si>
    <t>TOTAL OTROS INGRESOS</t>
  </si>
  <si>
    <t>Salarios y honorarios de servicios</t>
  </si>
  <si>
    <t xml:space="preserve">Arriendo  </t>
  </si>
  <si>
    <t xml:space="preserve">Gastos Comunes Of </t>
  </si>
  <si>
    <t>Estacionamiento Cámara</t>
  </si>
  <si>
    <t>Material de escritorio</t>
  </si>
  <si>
    <t>Otros materiales y gastos</t>
  </si>
  <si>
    <t>Telecomunicaciones (tel, internet, carrier, etc)</t>
  </si>
  <si>
    <t>Correos y Courrier</t>
  </si>
  <si>
    <t>Atención Socios y Clientes/ Regalos publicit.</t>
  </si>
  <si>
    <t>Avisos / impresos/ Material POP</t>
  </si>
  <si>
    <t>Asamblea general</t>
  </si>
  <si>
    <t>Proyectos Especiales</t>
  </si>
  <si>
    <t>Asesorías Contables</t>
  </si>
  <si>
    <t>Muebles y Equipos</t>
  </si>
  <si>
    <t>Softwares y Licencias</t>
  </si>
  <si>
    <t>Mantenciones y Reparaciones</t>
  </si>
  <si>
    <t>Salarios y Honorarios Servicios</t>
  </si>
  <si>
    <t>Prensa, Newsletter, Marketing</t>
  </si>
  <si>
    <t>Resultado Efectivo Mes de Enero</t>
  </si>
  <si>
    <t>AUSPICIOS</t>
  </si>
  <si>
    <t>Auspicios</t>
  </si>
  <si>
    <t>Eventos y Stammtisch</t>
  </si>
  <si>
    <t>Otros (intereses, canjes e ingresos por cambios)</t>
  </si>
  <si>
    <t>Otras Asesorias (Tecnicas y Legales)</t>
  </si>
  <si>
    <t>INSUMOS OFICINA</t>
  </si>
  <si>
    <t>Transporte</t>
  </si>
  <si>
    <t>Stammtisch y Otros Eventos (Stammtisch, Networking, eventos, etc.)</t>
  </si>
  <si>
    <t>Cuotas Sociales</t>
  </si>
  <si>
    <t>TOTAL PRESTACION DE SERVICIOS</t>
  </si>
  <si>
    <t>Otros Ingresos (intereses, canje, ingresos por cambios)</t>
  </si>
  <si>
    <t>Otras asesorías (técnicas y Legales)</t>
  </si>
  <si>
    <t>TOTAL COSTOS DE OFICINA</t>
  </si>
  <si>
    <t>TOTAL INSUMOS OFICINA</t>
  </si>
  <si>
    <t>Insumos Oficina</t>
  </si>
  <si>
    <t>Gastos Bancarios</t>
  </si>
  <si>
    <t xml:space="preserve">Agreement SG-E </t>
  </si>
  <si>
    <t>Socios A</t>
  </si>
  <si>
    <t>Socios B</t>
  </si>
  <si>
    <t>Socios C</t>
  </si>
  <si>
    <t>Socios D</t>
  </si>
  <si>
    <t>Socios Suizos</t>
  </si>
  <si>
    <t>Luz/ Alarma</t>
  </si>
  <si>
    <t>Limpieza Cámara</t>
  </si>
  <si>
    <t>Muebles y Equipos IT</t>
  </si>
  <si>
    <t>Soporte web, mail</t>
  </si>
  <si>
    <t>TOTAL SERVICIOS</t>
  </si>
  <si>
    <t>SERVICIOS</t>
  </si>
  <si>
    <t>Luz/Alarmas</t>
  </si>
  <si>
    <t>Servicios Prestados a Socios</t>
  </si>
  <si>
    <t>Luz/Alarma</t>
  </si>
  <si>
    <t xml:space="preserve">Otros materiales y gastos </t>
  </si>
  <si>
    <t>Resultado Efectivo Mes de Febrero</t>
  </si>
  <si>
    <t>Resultado Efectivo Mes de Marzo</t>
  </si>
  <si>
    <t>Particip. Asamblea General SwissCham (Viaje)</t>
  </si>
  <si>
    <t>Prestación de Servicios</t>
  </si>
  <si>
    <t>Entel PCS Noviembre 2016</t>
  </si>
  <si>
    <t>Adecco</t>
  </si>
  <si>
    <t>Glencore</t>
  </si>
  <si>
    <t>ADM Planning</t>
  </si>
  <si>
    <t>UBS</t>
  </si>
  <si>
    <t>Geotest</t>
  </si>
  <si>
    <t>Bank Julius Baer</t>
  </si>
  <si>
    <t>Otros Proyectos / Servicios</t>
  </si>
  <si>
    <t>TAXI/BUS/METRO/PW/ESTAC REUN</t>
  </si>
  <si>
    <t>F/624</t>
  </si>
  <si>
    <t>Cargo por comisión Banco Bice</t>
  </si>
  <si>
    <t>Entel Fijo</t>
  </si>
  <si>
    <t>Entel PCS</t>
  </si>
  <si>
    <t>Colegio Suizo</t>
  </si>
  <si>
    <t>Novartis</t>
  </si>
  <si>
    <t>Pöyry</t>
  </si>
  <si>
    <t>F/729</t>
  </si>
  <si>
    <t>Outsourcing / Practicas (Consultoría externa)</t>
  </si>
  <si>
    <t xml:space="preserve">Otros Gastos de Representación </t>
  </si>
  <si>
    <t>Outsourcing /Prácticas (Consultoría Externa)</t>
  </si>
  <si>
    <t>Otros Gastos de Representación</t>
  </si>
  <si>
    <t>Viajes</t>
  </si>
  <si>
    <t>Instaplan</t>
  </si>
  <si>
    <t>Otros Proyectos/Servicios</t>
  </si>
  <si>
    <t>Agreement SG-E</t>
  </si>
  <si>
    <t>Roche</t>
  </si>
  <si>
    <t>Servicios Edifica 2017</t>
  </si>
  <si>
    <t>SGS Ecolab F/151</t>
  </si>
  <si>
    <t>SGS SIGA  F/152</t>
  </si>
  <si>
    <t>Cambio Cuota Social B a Cuota Social A</t>
  </si>
  <si>
    <t>GEOBRUGG</t>
  </si>
  <si>
    <t>Servicios SIRAM 2017</t>
  </si>
  <si>
    <t>GEOBRUGG F/143</t>
  </si>
  <si>
    <t>ASCENSORES SCHINDLER F/155</t>
  </si>
  <si>
    <t>Servicios Edifica 2017- Pabellón Suizo</t>
  </si>
  <si>
    <t>SIKA F/156</t>
  </si>
  <si>
    <t>Evento Edifica 2017-Espacio Riesco</t>
  </si>
  <si>
    <t>ABB F/142</t>
  </si>
  <si>
    <t>Sueldo Priscilla Brayson septiembre 2017</t>
  </si>
  <si>
    <t>Asesoría Contable septiembre 2017</t>
  </si>
  <si>
    <t>Sueldo Gladys Abarca septiembre 2017</t>
  </si>
  <si>
    <t>Arriendo Octubre 2017 CCHSC</t>
  </si>
  <si>
    <t>Diseño Gráfico Edifica 2017 Josefina Silva</t>
  </si>
  <si>
    <t>Enel del 20 de agosto al 21 de septiembre</t>
  </si>
  <si>
    <t>Guías Conductoras Señaletica Edifica 2017 1/2</t>
  </si>
  <si>
    <t>Sueldo Veronika Fischer septiembre 2017</t>
  </si>
  <si>
    <t>Imposiciones septiembre 2017</t>
  </si>
  <si>
    <t>Gastos Comunes Agosto 2017</t>
  </si>
  <si>
    <t>Estacionamiento CCHSC octubre 2017</t>
  </si>
  <si>
    <t>Asesoría Tecnológica Ruben Salgado septiembre 2017</t>
  </si>
  <si>
    <t>Entel PCS agosto 2017</t>
  </si>
  <si>
    <t>Entel Telefonía e Internet agosto 2017</t>
  </si>
  <si>
    <t>Impuestos septiembre 2017</t>
  </si>
  <si>
    <t>Edifica Stans Pabellón Suizo 1/2 RC Ferias</t>
  </si>
  <si>
    <t>2/4 Pabellón Suizo Edifica 2017 FISA</t>
  </si>
  <si>
    <t>Asesoría Contable octubre 2017</t>
  </si>
  <si>
    <t>Estacionamiento CCHSC noviembre 2017</t>
  </si>
  <si>
    <t>Gastos Comunes septiembre 2017</t>
  </si>
  <si>
    <t>Sueldo Priscilla Brayson octubre 2017</t>
  </si>
  <si>
    <t>Arriendo noviembre 2017 CCHSC</t>
  </si>
  <si>
    <t>FYA F/6873</t>
  </si>
  <si>
    <t xml:space="preserve">GLADYS B/131 </t>
  </si>
  <si>
    <t>JOSEFINA B/690</t>
  </si>
  <si>
    <t xml:space="preserve">Servicios Caterind Asamblea Extraordinaria 2017 </t>
  </si>
  <si>
    <t>Marlene Recart B/7</t>
  </si>
  <si>
    <t xml:space="preserve">Soporte Técnico Mensual septiembre 2017 </t>
  </si>
  <si>
    <t>Julio Durán F/705</t>
  </si>
  <si>
    <t>FISA F/3503</t>
  </si>
  <si>
    <t xml:space="preserve">Servicios Edifica 2017 ( Asistencia Stands)  </t>
  </si>
  <si>
    <t>Marianne Spichiger B/14</t>
  </si>
  <si>
    <t xml:space="preserve">Videos Edifica 2017 </t>
  </si>
  <si>
    <t>Juan Pablo Cruz B/79</t>
  </si>
  <si>
    <t>Javier Sánchez 153</t>
  </si>
  <si>
    <t>DJ Inauguración Edifica 2017</t>
  </si>
  <si>
    <t>Rayen Mentler B/4</t>
  </si>
  <si>
    <t>GOVERNANT F/230</t>
  </si>
  <si>
    <t>F/34907897</t>
  </si>
  <si>
    <t>F/7118549</t>
  </si>
  <si>
    <t xml:space="preserve">Servicios Fotográfico Edifica 2017 </t>
  </si>
  <si>
    <t>Ignacio Pascal B/62</t>
  </si>
  <si>
    <t xml:space="preserve">Pago Stands en Siram 2017 1/2 </t>
  </si>
  <si>
    <t>Universidad Católica del Maule F/2563</t>
  </si>
  <si>
    <t xml:space="preserve">Pago Stands en Siram 2017 2/2 </t>
  </si>
  <si>
    <t>FISA F/2885</t>
  </si>
  <si>
    <t>FYA F/6943</t>
  </si>
  <si>
    <t>REND CAJA CHICA - METRO BIP</t>
  </si>
  <si>
    <t>REND CAJA CHICA - BENCINA</t>
  </si>
  <si>
    <t>REND CAJA CHICA - LIBRO ACTAS</t>
  </si>
  <si>
    <t>REND CAJA CHICA - TAXI</t>
  </si>
  <si>
    <t>REND CAJA CHICA - ESTACIONAMIENTO</t>
  </si>
  <si>
    <t>REND CAJA CHICA - REGALO LIBRERIA</t>
  </si>
  <si>
    <t>REND CAJA CHICA - CASTAÑO</t>
  </si>
  <si>
    <t>REND CAJA CHICA - LE FOURNIL</t>
  </si>
  <si>
    <t>REND, PRISCILLA - CARGA METRO</t>
  </si>
  <si>
    <t>REND, PRISCILLA - GALLETAS REUNION</t>
  </si>
  <si>
    <t>REND, PRISCILLA-ENVIO EL MERCURIO</t>
  </si>
  <si>
    <t>Rendición Veronika</t>
  </si>
  <si>
    <t>Rendición Priscilla</t>
  </si>
  <si>
    <t>REND VERONIKA - TAXI FORO COYUNTURA</t>
  </si>
  <si>
    <t>REND VERONIKA - TAXI REUNION SIKA</t>
  </si>
  <si>
    <t>REND VERONIKA - TAXI ALM DOUBLE TRE</t>
  </si>
  <si>
    <t>REND VERONIKA - TAXI ALMUERZ EMBAJA</t>
  </si>
  <si>
    <t>REND VERONIKA - TAXI ORACLE</t>
  </si>
  <si>
    <t>REND VERONIKA - TAXI REUNION AJ PAR</t>
  </si>
  <si>
    <t>REND VERONIKA - TAXI AJ PARTNERS</t>
  </si>
  <si>
    <t>REND VERONIKA - TAXI ALMUERZO</t>
  </si>
  <si>
    <t>REND VERONIKA - TAXI EVENTO FORGE</t>
  </si>
  <si>
    <t>REND VERONIKA - TAXI REUNION</t>
  </si>
  <si>
    <t>REND VERONIKA - TAXI DIRECTORIO</t>
  </si>
  <si>
    <t>REND VERONIKA - TAXI STAMMTISH</t>
  </si>
  <si>
    <t>REND VERONIKA - TAXI A GEOTEST</t>
  </si>
  <si>
    <t>REND VERONIKA - TAXI CEO BRAKFAST</t>
  </si>
  <si>
    <t>REND VERONIKA - ALM MARIANNE+RAYEN</t>
  </si>
  <si>
    <t>REND VERONIKA - BUNICK PORTA CREDEN</t>
  </si>
  <si>
    <t>REND VERONIKA - MARKET QUEQUES</t>
  </si>
  <si>
    <t>REND VERONIKA - GASOLINA</t>
  </si>
  <si>
    <t>REND VERONIKA - PEAJE</t>
  </si>
  <si>
    <t>REND VERONIKA - COMIDAS</t>
  </si>
  <si>
    <t xml:space="preserve">Servicios Edifica </t>
  </si>
  <si>
    <t>Pehm /Fact 141</t>
  </si>
  <si>
    <t>es un recibo simple de las dos</t>
  </si>
  <si>
    <t>por la plata para almuerzos</t>
  </si>
  <si>
    <t>Rendición Tarjeta de Crédito - Comisión</t>
  </si>
  <si>
    <t>Resultado Efectivo Mes de Octubre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</si>
  <si>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</si>
  <si>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</si>
  <si>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</si>
  <si>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</si>
  <si>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</si>
  <si>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</si>
  <si>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</si>
  <si>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</si>
  <si>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</si>
  <si>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</si>
  <si>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</si>
  <si>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</si>
  <si>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Servicios prestados a socios (organización eventos)</t>
  </si>
  <si>
    <t>Gastos Comunes</t>
  </si>
  <si>
    <t>Tarifa UF</t>
  </si>
  <si>
    <t>Eventos Socios / Seminarios / Charlas / CEO Breakfast</t>
  </si>
  <si>
    <t>Pago proveedor Pabellón</t>
  </si>
  <si>
    <t>TOTAL GASTOS: $114.323.147</t>
  </si>
  <si>
    <t>Proyectos Especiales (Pabellón Suizo ExpoMin)</t>
  </si>
  <si>
    <t>Otros Servicios ExpoMin</t>
  </si>
  <si>
    <t>30 / 01</t>
  </si>
  <si>
    <t>Cuota Social A 2020</t>
  </si>
  <si>
    <t>Hilti</t>
  </si>
  <si>
    <t>Kuehne &amp; Nagel</t>
  </si>
  <si>
    <t>Geobrug</t>
  </si>
  <si>
    <t>SGS</t>
  </si>
  <si>
    <t>Surlat</t>
  </si>
  <si>
    <t>29 / 01</t>
  </si>
  <si>
    <t>Cuota Social B 2020</t>
  </si>
  <si>
    <t>Importadora y Comercializadora Altea</t>
  </si>
  <si>
    <t>Credit Suisse</t>
  </si>
  <si>
    <t>Ditzler</t>
  </si>
  <si>
    <t>Cuota Social C 2020</t>
  </si>
  <si>
    <t>Muñoz Jeanneret Alvarez y Cia.</t>
  </si>
  <si>
    <t>Pfenniger</t>
  </si>
  <si>
    <t>Cuota Social D 2020</t>
  </si>
  <si>
    <t>Saverio Banchini</t>
  </si>
  <si>
    <t>Pablo Montesino</t>
  </si>
  <si>
    <t>Bono 2019 Meredic Felizas</t>
  </si>
  <si>
    <t>Bono 2019 Constanza Cardenas</t>
  </si>
  <si>
    <t>Bono 2019 Priscilla Brayson</t>
  </si>
  <si>
    <t>Centralizacion Remuneraciones Enero</t>
  </si>
  <si>
    <t>Asesoria Contable Enero 2020</t>
  </si>
  <si>
    <t>Fact-9098 Fuentealbay Asociados</t>
  </si>
  <si>
    <t>Arriendo CCHSC Enero 2020</t>
  </si>
  <si>
    <t>Gastos Comunes Noviembre 2019</t>
  </si>
  <si>
    <t>Enel Diciembre CCHSC</t>
  </si>
  <si>
    <t>Rendicion Tarjeta Cred. C.C.- Desayuno</t>
  </si>
  <si>
    <t>Arriendo Maquina Agua Purificada</t>
  </si>
  <si>
    <t>Fact-75 Aqualina Richard Salinas</t>
  </si>
  <si>
    <t xml:space="preserve">Entel Tel. e Internet Pac </t>
  </si>
  <si>
    <t>Fact-8184125</t>
  </si>
  <si>
    <t>Fact-39835102</t>
  </si>
  <si>
    <t>Fact-231 Skypunch</t>
  </si>
  <si>
    <t>Hosting Swisschile y Camara Suiza</t>
  </si>
  <si>
    <t>Fact-5 Marketing y Comunicacion</t>
  </si>
  <si>
    <t>Servicios Enero 2020</t>
  </si>
  <si>
    <t>Comision + Ordenes de pago</t>
  </si>
  <si>
    <t>C.M. Form. 29 Dic.- Enero</t>
  </si>
  <si>
    <t>Servicios Diciembre</t>
  </si>
  <si>
    <t>Fact-3 Marketing y Comunicacion</t>
  </si>
  <si>
    <t>Nestle</t>
  </si>
  <si>
    <t>50% Ascensores Schindler</t>
  </si>
  <si>
    <t>Lombardi</t>
  </si>
  <si>
    <t>Mazza y Cia.</t>
  </si>
  <si>
    <t>Contact Chile</t>
  </si>
  <si>
    <t>Marti</t>
  </si>
  <si>
    <t>Movenpick</t>
  </si>
  <si>
    <t>Abono no identificado Sicpa</t>
  </si>
  <si>
    <t>Asesoria Contable Febrero 2020</t>
  </si>
  <si>
    <t>Fact-9165 Fuentealba y Asociados</t>
  </si>
  <si>
    <t>Arriendo Febrero 2020</t>
  </si>
  <si>
    <t>Arriendo Marzo 2020</t>
  </si>
  <si>
    <t>Gastos Comunes Diciembre 2019</t>
  </si>
  <si>
    <t>Gastos Comunes Enero 2020</t>
  </si>
  <si>
    <t>Pago Enel Periodo 16/12/19 al 16/01/20</t>
  </si>
  <si>
    <t>T. C. Constanza Cardenas- Pago Facil</t>
  </si>
  <si>
    <t>T. C. Constanza Cardenas- Cataño Antonio Bellet</t>
  </si>
  <si>
    <t>T. C. Constanza Cardenas- El Taller</t>
  </si>
  <si>
    <t>T. C. Constanza Cardenas- MH Trading &amp; Servic</t>
  </si>
  <si>
    <t>30101002</t>
  </si>
  <si>
    <t>Rendic. Caja Chica C.C.- Envio Documentos Motoboy</t>
  </si>
  <si>
    <t xml:space="preserve">Rendic. Caja Chica C.C.- Envio Documentos </t>
  </si>
  <si>
    <t xml:space="preserve">PAGO ENTEL </t>
  </si>
  <si>
    <t>Fact-8212779</t>
  </si>
  <si>
    <t xml:space="preserve">Fact- 237 Skypunch </t>
  </si>
  <si>
    <t>Gastos Restaurant</t>
  </si>
  <si>
    <t>Alimentos</t>
  </si>
  <si>
    <t>Fact-9012 Soc. Gatonomica Kilom.</t>
  </si>
  <si>
    <t>Administraciones y Op. Hoteleras</t>
  </si>
  <si>
    <t>Propina fact-1435 Cousine</t>
  </si>
  <si>
    <t>Propina</t>
  </si>
  <si>
    <t xml:space="preserve">Rendic. Caja Chica C.C.- Almuerzo embajada </t>
  </si>
  <si>
    <t xml:space="preserve">C.M. Formulario 29 </t>
  </si>
  <si>
    <t>Syngenta</t>
  </si>
  <si>
    <t>MSC</t>
  </si>
  <si>
    <t xml:space="preserve">ABB </t>
  </si>
  <si>
    <t>Egon Zehnder International Chile</t>
  </si>
  <si>
    <t xml:space="preserve"> GN Holding (Grupo Nueva)</t>
  </si>
  <si>
    <t>Amevis SPA</t>
  </si>
  <si>
    <t xml:space="preserve"> Victorinox</t>
  </si>
  <si>
    <t xml:space="preserve"> B-Aron Conseil</t>
  </si>
  <si>
    <t>Asesoría e Inversiones Beltane</t>
  </si>
  <si>
    <t>Tritec Intervento</t>
  </si>
  <si>
    <t>EBP Chile</t>
  </si>
  <si>
    <t xml:space="preserve"> Mirta Aguayo</t>
  </si>
  <si>
    <t xml:space="preserve"> Yasna Schifferli</t>
  </si>
  <si>
    <t>Ades SpA</t>
  </si>
  <si>
    <t>Fact-9234 Fuentealba y Asociados</t>
  </si>
  <si>
    <t>Asesoría Contable</t>
  </si>
  <si>
    <t>Pago Enel CCHSC</t>
  </si>
  <si>
    <t>Rend.Constanza- Motoboy envio documentos</t>
  </si>
  <si>
    <t>Rend.Meredic- Taxi</t>
  </si>
  <si>
    <t>Fact-8249531</t>
  </si>
  <si>
    <t>Fact-40247187</t>
  </si>
  <si>
    <t>Fact-40330164</t>
  </si>
  <si>
    <t>Fact-247 Skypunch</t>
  </si>
  <si>
    <t>Video 4 Minutos</t>
  </si>
  <si>
    <t>Fact-6</t>
  </si>
  <si>
    <t>Fact-7</t>
  </si>
  <si>
    <t>Servicios Febrero</t>
  </si>
  <si>
    <t>Depreciacion Acumulada</t>
  </si>
  <si>
    <t>C.M. activos fijos</t>
  </si>
  <si>
    <t>Diferencia tipo de cambio Banco Usd</t>
  </si>
  <si>
    <t>Riesgo cobranza 10%</t>
  </si>
  <si>
    <t>PRESUPUESTO 2021</t>
  </si>
  <si>
    <t>GASTOS ANUALES 2021</t>
  </si>
  <si>
    <t>INGRESOS 2021</t>
  </si>
  <si>
    <t>Total Gastos 2021</t>
  </si>
  <si>
    <t>1uF</t>
  </si>
  <si>
    <t>CHF550</t>
  </si>
  <si>
    <t>Feria ExpoMin venta Empresas Pabellón Suizo</t>
  </si>
  <si>
    <t>RESULTADO PRESUPUESTADO 2021</t>
  </si>
  <si>
    <t>Gastos Proyectados 2021</t>
  </si>
  <si>
    <t>Agencia MKT Digital (Web, Newsletter, RRSS)</t>
  </si>
  <si>
    <t>Publicidad en RRSS / Videos Promocionales / Material POP</t>
  </si>
  <si>
    <t>Pagos Plataformas GOOGLE / Mailchimp / Gotowebinar</t>
  </si>
  <si>
    <t>Soporte HOSTING (web, mail)</t>
  </si>
  <si>
    <t>Num. Socios 2020</t>
  </si>
  <si>
    <t>Num. Socios 2021</t>
  </si>
  <si>
    <t xml:space="preserve">Membresia Asamblea General LATCAM </t>
  </si>
  <si>
    <t>Personal</t>
  </si>
  <si>
    <t>Costos Oficina</t>
  </si>
  <si>
    <t>Insumos</t>
  </si>
  <si>
    <t>Comunicación</t>
  </si>
  <si>
    <t>RRPP</t>
  </si>
  <si>
    <t>Servicios / Ferias</t>
  </si>
  <si>
    <t>Bancarios</t>
  </si>
  <si>
    <t>Arriendo / Subarriendo</t>
  </si>
  <si>
    <t xml:space="preserve">Aporte MPK Expomin 2021 (15.000 CHF) </t>
  </si>
  <si>
    <t>Aporte MPK Expomin Virtual 2020 (20.000 CHF)</t>
  </si>
  <si>
    <t>Mensual Enero</t>
  </si>
  <si>
    <t>Mensual Febrero</t>
  </si>
  <si>
    <t>Mensual Marzo</t>
  </si>
  <si>
    <t>1er TRIMESTRE</t>
  </si>
  <si>
    <t>Mensual Abril</t>
  </si>
  <si>
    <t>Mensual Mayo</t>
  </si>
  <si>
    <t>Mensual Junio</t>
  </si>
  <si>
    <t>2do TRIMESTRE</t>
  </si>
  <si>
    <t>Mensual Julio</t>
  </si>
  <si>
    <t>Mensual Agosto</t>
  </si>
  <si>
    <t>Mensual Septiem.</t>
  </si>
  <si>
    <t>3er TRIMESTRE</t>
  </si>
  <si>
    <t>Mensual Octubre</t>
  </si>
  <si>
    <t>Mensual Noviem.</t>
  </si>
  <si>
    <t>Mensual Diciem.</t>
  </si>
  <si>
    <t>Cuota Social A 2021</t>
  </si>
  <si>
    <t>Geobrugg</t>
  </si>
  <si>
    <t>Chilena Consolidada</t>
  </si>
  <si>
    <t>Endress Hauser Chile </t>
  </si>
  <si>
    <t>Sulzer Bombas</t>
  </si>
  <si>
    <t>Kuehne Nagel </t>
  </si>
  <si>
    <t>Kupfer Hermanos</t>
  </si>
  <si>
    <t>Roche Chile</t>
  </si>
  <si>
    <t>Schindler</t>
  </si>
  <si>
    <t>Cuota Social B 2021</t>
  </si>
  <si>
    <t>Egon Zehndern</t>
  </si>
  <si>
    <t>DreamLab Technologies</t>
  </si>
  <si>
    <t>Altea</t>
  </si>
  <si>
    <t>De la Maza y Cia</t>
  </si>
  <si>
    <t>Cuota Social C 2021</t>
  </si>
  <si>
    <t>Light House Chartering</t>
  </si>
  <si>
    <t>Muñoz Jeanneret Alvarez y Cía</t>
  </si>
  <si>
    <t>Cuota Social D 2021</t>
  </si>
  <si>
    <t>Grupo Rogel Abogados</t>
  </si>
  <si>
    <t>Yasna Schifferli</t>
  </si>
  <si>
    <t>Marcelo Banto</t>
  </si>
  <si>
    <t>Saveiro Banchinii</t>
  </si>
  <si>
    <t>Dif. Cambio TC usd</t>
  </si>
  <si>
    <t>Intereses Ganados FFMM</t>
  </si>
  <si>
    <t>Aporte MPK para Expomin Virtual 2020</t>
  </si>
  <si>
    <t>Fact-9999 Fuentealbay Asociados</t>
  </si>
  <si>
    <t>Asesoria Contable Enero 2021</t>
  </si>
  <si>
    <t>PAGO ENEL CCHSC</t>
  </si>
  <si>
    <t>Rendicion Tarjeta Cred. C.C.- Castaño Antonio Bellet</t>
  </si>
  <si>
    <t>Rendicion Tarjeta Cred. C.C.- Uber Trip</t>
  </si>
  <si>
    <t>Pago Practicante Isidora Perez de la Crrera</t>
  </si>
  <si>
    <t>Fact-2094 MVK</t>
  </si>
  <si>
    <t xml:space="preserve">Rendicion Tarjeta Cred. C.C.- </t>
  </si>
  <si>
    <t>Entel Pcs</t>
  </si>
  <si>
    <t xml:space="preserve">Entel </t>
  </si>
  <si>
    <t>Fact-42221160</t>
  </si>
  <si>
    <t>Fact-17098008</t>
  </si>
  <si>
    <t>Fact-316 Skypunch</t>
  </si>
  <si>
    <t>Fact-326 Skypunch</t>
  </si>
  <si>
    <t>Servicios Diciembre 2020</t>
  </si>
  <si>
    <t>Servicios  Enero 2021</t>
  </si>
  <si>
    <t>Fact-24 Marketing y Comunicacion</t>
  </si>
  <si>
    <t>Fact-25 Marketing y Comunicacion</t>
  </si>
  <si>
    <t>Pago aseo oficina Antonio Bellet</t>
  </si>
  <si>
    <t>Honorarios Profesionales</t>
  </si>
  <si>
    <t>BH-27 Jose Tomas Bunster</t>
  </si>
  <si>
    <t>CONTAB. TC PESOS ENERO- COMSION COPRA INTERNAC.</t>
  </si>
  <si>
    <t>Fact-2076002</t>
  </si>
  <si>
    <t>Fact-2077431</t>
  </si>
  <si>
    <t>Banco Bice</t>
  </si>
  <si>
    <t>Pago Abogado para Protocolizar Acta</t>
  </si>
  <si>
    <t>Corrección Monetaria</t>
  </si>
  <si>
    <t>ABB </t>
  </si>
  <si>
    <t>Kuehne Nagel</t>
  </si>
  <si>
    <t>B Aron Conseil</t>
  </si>
  <si>
    <t>Marcelo Banto </t>
  </si>
  <si>
    <t>ADES</t>
  </si>
  <si>
    <t>Alain Champion </t>
  </si>
  <si>
    <t>Evento Webinar pesca</t>
  </si>
  <si>
    <t xml:space="preserve">Fact-242 Sicpa Geovernment Security Solutions </t>
  </si>
  <si>
    <t>Fact- 243 Ferreteria Amunategui S.A.</t>
  </si>
  <si>
    <t>Fact- 244 Ascensores Schindler (Chile) S.A.</t>
  </si>
  <si>
    <t>Evento Programa liderazgo</t>
  </si>
  <si>
    <t>Centralizacion Remuneraciones Febrero,</t>
  </si>
  <si>
    <t>BH-320 Algo Guido Lucero Lopez</t>
  </si>
  <si>
    <t>Rendicion Tarjeta Cred. C.C.- Redelcom Sport Café</t>
  </si>
  <si>
    <t>Rendicion Tarjeta Cred usd . C.C.- Google LLC 57,79 us</t>
  </si>
  <si>
    <t>Rendicion Tarjeta Cred usd . C.C.- Mailchip 94,00 us</t>
  </si>
  <si>
    <t>Rendicion Tarjeta Cred usd . C.C.- Logmein 296,31 IE</t>
  </si>
  <si>
    <t>Rendicion Tarjeta Cred usd . C.C.- MSF 11,90 US</t>
  </si>
  <si>
    <t>Diferencia de cambio</t>
  </si>
  <si>
    <t>Comisión y gastos bancarios</t>
  </si>
  <si>
    <t>Fact-42383916</t>
  </si>
  <si>
    <t>Fact-17142497</t>
  </si>
  <si>
    <t>Intereses FFMM</t>
  </si>
  <si>
    <t>Aport</t>
  </si>
  <si>
    <t>Sicpa</t>
  </si>
  <si>
    <t>S&amp;E Idiomas y Eventos (Marcial)</t>
  </si>
  <si>
    <t>TGS / Canessa</t>
  </si>
  <si>
    <t xml:space="preserve"> Agencia de Aduanas Espinosa</t>
  </si>
  <si>
    <t>CFO Analytics</t>
  </si>
  <si>
    <t xml:space="preserve"> Instituto Chileno Suizo </t>
  </si>
  <si>
    <t>Summit Fruits</t>
  </si>
  <si>
    <t>Amevis</t>
  </si>
  <si>
    <t xml:space="preserve"> Woken</t>
  </si>
  <si>
    <t>DPOV</t>
  </si>
  <si>
    <t>Club Suizo</t>
  </si>
  <si>
    <t>Roberto Fuenzalida</t>
  </si>
  <si>
    <t>Lukas Rohrbach </t>
  </si>
  <si>
    <t>Fact-245 Kuehne+ Nagel Ltda</t>
  </si>
  <si>
    <t>Programa Liderzgo Femenino 2021</t>
  </si>
  <si>
    <t>Intereses Fondos Mutuos</t>
  </si>
  <si>
    <t>BH-1 Cristian Alberto Anex</t>
  </si>
  <si>
    <t xml:space="preserve">BH-321 Aldo Guido Lucero </t>
  </si>
  <si>
    <t>Arriendo Of. Enero, Feb. Marzo</t>
  </si>
  <si>
    <t>Fact-42574895</t>
  </si>
  <si>
    <t>Fact-17189653</t>
  </si>
  <si>
    <t>Rendicion Tarjeta Cred. C.C.- Uber Trips Viajes</t>
  </si>
  <si>
    <t>Rendicion Tarjeta Cred usd . C.C.- Gastos Marzo</t>
  </si>
  <si>
    <t>Hosating</t>
  </si>
  <si>
    <t>Fact-336 Skynpunch Fallstreak Ltda.</t>
  </si>
  <si>
    <t>Comision Compra Internac. TC usd</t>
  </si>
  <si>
    <t>Depreciación Activo Fijo</t>
  </si>
  <si>
    <t>Barry Callebaut</t>
  </si>
  <si>
    <t>Poyry</t>
  </si>
  <si>
    <t>Argor Heraeus</t>
  </si>
  <si>
    <t>Grupo Nueva</t>
  </si>
  <si>
    <t>Lilienfeld Seguros</t>
  </si>
  <si>
    <t>Estudio Abogados YCIA </t>
  </si>
  <si>
    <t>Albert Walter Geser </t>
  </si>
  <si>
    <t>Woken</t>
  </si>
  <si>
    <t>SWG Consult</t>
  </si>
  <si>
    <t>Asesorias e Inversiones Beltane</t>
  </si>
  <si>
    <t>Asesorias Pehm (Patricio Huencho) </t>
  </si>
  <si>
    <t>Marti </t>
  </si>
  <si>
    <t>Susana Torres </t>
  </si>
  <si>
    <t>Mirta Aguayo</t>
  </si>
  <si>
    <t>Cuota Social S 2021</t>
  </si>
  <si>
    <t>Amberg Technologies </t>
  </si>
  <si>
    <t>Fact-246  GEOBRUGG ANDINA SPA</t>
  </si>
  <si>
    <t>Organización evento inauguración</t>
  </si>
  <si>
    <t>NC-246 GEOBRUGG ANDINA SPA</t>
  </si>
  <si>
    <t>Diferencia tipo de Cambio</t>
  </si>
  <si>
    <t>BH-291 Felipe Gonzalez Lizama</t>
  </si>
  <si>
    <t>Fact-42757235</t>
  </si>
  <si>
    <t>Fact- 29 Bonani Canales</t>
  </si>
  <si>
    <t>Cajas de Vino, Don Vito /Cajas de Vino, inmigrante</t>
  </si>
  <si>
    <t>Rendicion Tarjeta Cred. pesos . C.C.- Gastos Abril</t>
  </si>
  <si>
    <t>Rendicion Tarjeta Cred usd . C.C.- Gastos Abril</t>
  </si>
  <si>
    <t>Asesoria mensual</t>
  </si>
  <si>
    <t>Fact-10195 Fuentealba y Asociados SPA</t>
  </si>
  <si>
    <t>Hosting</t>
  </si>
  <si>
    <t>Fact-343 Skynpunch Fallstreak Ltda.</t>
  </si>
  <si>
    <t>Servicio mensual</t>
  </si>
  <si>
    <t>Fact-28 Consultores de Marketing y comunicaciones spa</t>
  </si>
  <si>
    <t>Diferencia gastos bancarios</t>
  </si>
  <si>
    <t>Heaxagon Mining</t>
  </si>
  <si>
    <t>Cuota Social C 2022</t>
  </si>
  <si>
    <t>SpeakerCoach</t>
  </si>
  <si>
    <t>Programa Liderazgo Femenino</t>
  </si>
  <si>
    <t> Programa Com para el Liderazgo</t>
  </si>
  <si>
    <t>Organización Evento Inauguración</t>
  </si>
  <si>
    <t>Organización Evento SICPA</t>
  </si>
  <si>
    <t>Contab. Tc Mayo-Gatos Notariales express</t>
  </si>
  <si>
    <t>Fact-42928183</t>
  </si>
  <si>
    <t>Contab. Tc Mayo- Uber Trip</t>
  </si>
  <si>
    <t xml:space="preserve">Contab. Tc usd Mayo- 459,33 usd </t>
  </si>
  <si>
    <t>Fact-10260 Fuentealba y Asociados spa</t>
  </si>
  <si>
    <t>Fact-349 Skypunch</t>
  </si>
  <si>
    <t>Fact-29 Consultores de Marketing y comunicaciones spa</t>
  </si>
  <si>
    <t>Fact-574 Plan de Vida SPA</t>
  </si>
  <si>
    <t>Programa de liderazgo de mujeres</t>
  </si>
  <si>
    <t>Centralizacion Remuneraciones Marzo</t>
  </si>
  <si>
    <t>Centralizacion Remuneraciones Abril</t>
  </si>
  <si>
    <t>Centralizacion Remuneraciones Mayo</t>
  </si>
  <si>
    <t>Indeminzación</t>
  </si>
  <si>
    <t>Feriado Proporcional</t>
  </si>
  <si>
    <t>Remuneracions Mayo</t>
  </si>
  <si>
    <t>TC- pesos MAYO- Comisión compras internacional</t>
  </si>
  <si>
    <t>ISESA</t>
  </si>
  <si>
    <t>Clariant</t>
  </si>
  <si>
    <t>GWF</t>
  </si>
  <si>
    <t>Nutrix</t>
  </si>
  <si>
    <t>BMG Avocats</t>
  </si>
  <si>
    <t>Incuba Proyecto Cubo Feria</t>
  </si>
  <si>
    <t>Aporte S-GE 9-935,25</t>
  </si>
  <si>
    <t>Fact-43071291</t>
  </si>
  <si>
    <t>Contab. Tc pesos Junio /Uber Trip</t>
  </si>
  <si>
    <t>Contab. Tc usd Junio- Google+Facebook+Mailchip+Logmein+ Msft</t>
  </si>
  <si>
    <t>Asesoria Adicional Renta At2021</t>
  </si>
  <si>
    <t>Fact-10324 Fuentealba y Asociados spa</t>
  </si>
  <si>
    <t>Fact-10414 Fuentealba y Asociados spa</t>
  </si>
  <si>
    <t xml:space="preserve">Asesoria mensual </t>
  </si>
  <si>
    <t>Fact-355 Skypunch</t>
  </si>
  <si>
    <t>Fact-30 Consultores de Marketing y comunicaciones spa</t>
  </si>
  <si>
    <t>Centralizacion Remuneraciones Junio</t>
  </si>
  <si>
    <t>Remuneracions Junio</t>
  </si>
  <si>
    <t>TC- pesos Junio Comisión compras internacional</t>
  </si>
  <si>
    <t>Fact-2171043</t>
  </si>
  <si>
    <t>Fact-2181051</t>
  </si>
  <si>
    <t>Orden de Pago Recibida (Nro. Documento: 40598836 )</t>
  </si>
  <si>
    <t>COMISION INTERNACIONAL VISA (Nro. Documento: 474000023439</t>
  </si>
  <si>
    <t xml:space="preserve">Depreciacion Activos Fijos </t>
  </si>
  <si>
    <t>Asesoria contable mensual</t>
  </si>
  <si>
    <t>Fact-10066 Fuentealba y asociados SPA</t>
  </si>
  <si>
    <t xml:space="preserve">Asesoria contable </t>
  </si>
  <si>
    <t>Fact-10129 Fuentealba y Asociados Spa</t>
  </si>
  <si>
    <t>Fact-26 Consultores de Marketing y comunicaciones spa</t>
  </si>
  <si>
    <t xml:space="preserve">ACUMULADO </t>
  </si>
  <si>
    <t>Auraer</t>
  </si>
  <si>
    <t>Victorinox</t>
  </si>
  <si>
    <t>ORG. WEBINAR PESCA</t>
  </si>
  <si>
    <t>PROGRAMA COMUNICACION PARA LIDERAZGO</t>
  </si>
  <si>
    <t>Fact-43268532</t>
  </si>
  <si>
    <t>Fact-10475 Fuentealba y Asociados spa</t>
  </si>
  <si>
    <t>Fact-358 Skypunch</t>
  </si>
  <si>
    <t>Fact-31 Consultores de Marketing y comunicaciones spa</t>
  </si>
  <si>
    <t>Centralizacion Remuneraciones Julio</t>
  </si>
  <si>
    <t>Remuneracions Julio</t>
  </si>
  <si>
    <t xml:space="preserve">COMISION INTERNACIONAL VISA </t>
  </si>
  <si>
    <t xml:space="preserve">Fact-2201960 Bice Inversiones </t>
  </si>
  <si>
    <t>Fact-319392 Bice vida compañía de seguros</t>
  </si>
  <si>
    <t>Corrección Monetaria F/29</t>
  </si>
  <si>
    <t>RODAC</t>
  </si>
  <si>
    <t>Pfenniger Herramientas</t>
  </si>
  <si>
    <t>UAVSics (Soc Importadora Caminados)</t>
  </si>
  <si>
    <t>IST Group </t>
  </si>
  <si>
    <t>Expomin 2021</t>
  </si>
  <si>
    <t>Pago Programa Liderazgo Femenino</t>
  </si>
  <si>
    <t>REPORTAJE EL MERCURIO</t>
  </si>
  <si>
    <t>Fact-43402314</t>
  </si>
  <si>
    <t xml:space="preserve">Contab. Tc pesos Junio </t>
  </si>
  <si>
    <t>FACT-2746340 UNIVERSIDAD DE CHILE</t>
  </si>
  <si>
    <t>Fact-10547 Fuentealba y Asociados spa</t>
  </si>
  <si>
    <t>Fact-10594 Fuentealba y Asociados spa</t>
  </si>
  <si>
    <t>Fact-363 Skypunch</t>
  </si>
  <si>
    <t>Auspicio publicación 4tos Medios Colegio Suizo</t>
  </si>
  <si>
    <t>Almuerzo Despedida Marcelo Schumacker invita CCHSC</t>
  </si>
  <si>
    <t>Fact-35 Consultores de Marketing y comunicaciones spa</t>
  </si>
  <si>
    <t>FACT-1161 INCUBA SPA</t>
  </si>
  <si>
    <t>50% Anticipo pabellon suiza Expomin 2021</t>
  </si>
  <si>
    <t>Remuneracions Agosto</t>
  </si>
  <si>
    <t>TC- pesos Agosto intereses e impuestos</t>
  </si>
  <si>
    <t>Kunstmann Spiess</t>
  </si>
  <si>
    <t>Julius Baer </t>
  </si>
  <si>
    <t>Fact-264 Embajada Suiza</t>
  </si>
  <si>
    <t>NC-18 Embajada Suiza</t>
  </si>
  <si>
    <t>PUB EL MERCURIO</t>
  </si>
  <si>
    <t>Pago evento Stammtisch/ YASNA SCHIFFERLI SALAZAR</t>
  </si>
  <si>
    <t>Pago evento Stammtisch/ Marco Antonio Behar</t>
  </si>
  <si>
    <t>Pago evento Stammtisch/ Albert Walter Geser Meyer</t>
  </si>
  <si>
    <t>Pago evento Stammtisch/ Walter Alfred Stooss</t>
  </si>
  <si>
    <t>Pago evento Stammtisch / DIAZ TOLMO HECTOR EDUARDO</t>
  </si>
  <si>
    <t>Pago evento Stammtisch / DREAMLAB TECHNOLOGIES CHILE</t>
  </si>
  <si>
    <t>Pago evento Stammtisch / EMBAJADA DE SUIZA</t>
  </si>
  <si>
    <t>Pago evento Stammtisch / S Y E IDIOMAS Y EVENTOS SPA</t>
  </si>
  <si>
    <t>Pago evento Stammtisch / Andres Julio Quirland Castillo</t>
  </si>
  <si>
    <t>Pago evento Stammtisch / Lilienfeld Corredores de Seguros</t>
  </si>
  <si>
    <t>Pago evento Stammtisch / TORRES VERA SUSANA</t>
  </si>
  <si>
    <t>Pago evento Stammtisch / Christian Kassu Kauffmann</t>
  </si>
  <si>
    <t>Pago evento Stammtisch / Mirta Yolanda Aguayo Munoz</t>
  </si>
  <si>
    <t>Pago evento Stammtisch / Vanessa Alisson Cartes Bustamante</t>
  </si>
  <si>
    <t>Pago evento Stammtisch / SCHINDLER</t>
  </si>
  <si>
    <t>Pago evento Stammtisch / FERNANDO ANDRES JAUREGUIZAR VON BERNATH</t>
  </si>
  <si>
    <t>Pago evento Stammtisch / GEOBRUGG ANDINA S.A</t>
  </si>
  <si>
    <t>Pago evento Stammtisch / RODOLFO FEDERICO OBERLI BURGENER</t>
  </si>
  <si>
    <t>Pago evento Stammtisch / AURAER SPA</t>
  </si>
  <si>
    <t>Pago evento Stammtisch / IRARRAZAVAL, RUIZ-TAGLE, OVALLE Y SALAS</t>
  </si>
  <si>
    <t>Pago evento Stammtisch / SOCIEDAD IMPORTADORA CAMINADOS SPA</t>
  </si>
  <si>
    <t>Fact-20 Embajada Suiza</t>
  </si>
  <si>
    <t xml:space="preserve">Asesoría Comercial/Expomin 2021 </t>
  </si>
  <si>
    <t>Abono Colegio Suizo por auspicio publicación revista 4tos medios</t>
  </si>
  <si>
    <t>Agosto y septiembre de arriendo a Geobrugg</t>
  </si>
  <si>
    <t>Arriendo octubre Geobrugg</t>
  </si>
  <si>
    <t>Fact-43566973</t>
  </si>
  <si>
    <t>Contab. Tc usd Sept- Google+Facebook+Mailchip+Logmein+ Msft</t>
  </si>
  <si>
    <t>Fact-10626 Fuentealba y Asociados spa</t>
  </si>
  <si>
    <t>Fact-369 Skypunch</t>
  </si>
  <si>
    <t>Pago membresia Embajada FOCUS / Fondo Cultura</t>
  </si>
  <si>
    <t>Fact-36 Consultores de Marketing y comunicaciones spa</t>
  </si>
  <si>
    <t>NC-3994604 Empresas el Mercurio</t>
  </si>
  <si>
    <t>Fact-413 Club Suizo</t>
  </si>
  <si>
    <t>Fact-15334397 Empresas el Mercurio</t>
  </si>
  <si>
    <t>Fact-15331487 Empresas el Mercurio</t>
  </si>
  <si>
    <t>ME-PAG-PER-COME PAGINA PERIODISTICO COMERCIAL MERCURIO MD19X6 Color 30-07-2021 Cuerpo MERS Pag. 009 PERIODISTICO 6885636 57678716 M.Vta.: 5044, 2643, N? Orden Agencia</t>
  </si>
  <si>
    <t>ME-PAG-PER-COME PAGINA PERIODISTICO COMERCIAL MERCURIO MD19X6 Color 30-07-2021 Cuerpo MERS Pag. 009 PERIODISTICO 6908001 57678716 M.Vta.: 5044, 2643, N? Orden Agencia:</t>
  </si>
  <si>
    <t>ME-PAG-PER-COME</t>
  </si>
  <si>
    <t>Wintergarten 30/09/21 sin instalaciones</t>
  </si>
  <si>
    <t>Remuneracions Septiembre</t>
  </si>
  <si>
    <t>TC- pesos Septiembre intereses e impuestos</t>
  </si>
  <si>
    <t>Comision Bancaria</t>
  </si>
  <si>
    <t>Fact-2244298 Bice Administradora General de Fondos</t>
  </si>
  <si>
    <t>C.M. Centralizacion form. 29 Septiembre</t>
  </si>
  <si>
    <t>Diferencia de cambio tc+cta usd</t>
  </si>
  <si>
    <t>Marcelo Schumacker </t>
  </si>
  <si>
    <t>Pago Programa Comunicación para el Liderazgo</t>
  </si>
  <si>
    <t>PROGRAMA LIDERAZGO FEMENINO</t>
  </si>
  <si>
    <t>ORGANIZACION EVENTO AFRY</t>
  </si>
  <si>
    <t>Ingresos Feria Expomin 2021</t>
  </si>
  <si>
    <t>Diferencia de cambio cta usd</t>
  </si>
  <si>
    <t>COSTOS FERIA EXPOMIN</t>
  </si>
  <si>
    <t>Fact-43795686</t>
  </si>
  <si>
    <t>Contab. Tc Pesos Octubre</t>
  </si>
  <si>
    <t>Contab. Tc usd Octubre- Google+Facebook+Mailchip+Logmein+ Msft</t>
  </si>
  <si>
    <t>Fact-10691 Fuentealba y Asociados spa</t>
  </si>
  <si>
    <t>Fact-377 Skypunch</t>
  </si>
  <si>
    <t>Fact-38 Consultores de Marketing y comunicaciones spa</t>
  </si>
  <si>
    <t>Fact-8095 FISA</t>
  </si>
  <si>
    <t>Fact-435 Eventos Maria Jose Giroux</t>
  </si>
  <si>
    <t>Fact-758 Plan de Vida</t>
  </si>
  <si>
    <t>Fact-8230 FISA</t>
  </si>
  <si>
    <t>Fact-1167 INCUBA SPA</t>
  </si>
  <si>
    <t>FACT-2721280 DHL LTDA</t>
  </si>
  <si>
    <t>T</t>
  </si>
  <si>
    <t>TC EXPOMIN- UTENSILIOS LIMPIEZA CORNESHOP</t>
  </si>
  <si>
    <t>ENERGIA ADICIONAL EN EXPOMIN 2021</t>
  </si>
  <si>
    <t>CATERIG+ SERV BANQUETERIA</t>
  </si>
  <si>
    <t>Habla como un Lider ELITE Y coaching SpeakerCoach</t>
  </si>
  <si>
    <t>ENERGIA ADICIONAL 3KW EN EXPOMIN 2021</t>
  </si>
  <si>
    <t>Pago Del 20 Tras Visita De Avances Pabellon Suizo</t>
  </si>
  <si>
    <t>RETIRO MERCADERIA CLIENTE</t>
  </si>
  <si>
    <t>Pago Vino Suizo para Stammtisch a Embajada</t>
  </si>
  <si>
    <t>TC PESOS OCTUBRE/ JUMBO COMPRA EVENTO STAMMTISCH</t>
  </si>
  <si>
    <t>Centralizacion Remuneraciones Octubre</t>
  </si>
  <si>
    <t>Fact-2263326 Bice Administradora General de Fondos</t>
  </si>
  <si>
    <t>C.M. Centralizacion form. 29 Octubre+ CM AAFF</t>
  </si>
  <si>
    <t>ANFITRIONA PABELLON SUIZO EXPOMIN 2021</t>
  </si>
  <si>
    <t>BH-127 CHRISTIANE ESTER DIAZ USLAR</t>
  </si>
  <si>
    <t>FOTOGRAFIA Y VIDEO EXPOMIN</t>
  </si>
  <si>
    <t>BH-37 ERIC ALLENDE GONZALEZ</t>
  </si>
  <si>
    <t>Depreciacion Activos fijos Julio a Octubre</t>
  </si>
  <si>
    <t>4to TRIMESTRE</t>
  </si>
  <si>
    <t>Larrain Vial</t>
  </si>
  <si>
    <t>EBP</t>
  </si>
  <si>
    <t xml:space="preserve">RECLASIFICACION CTA </t>
  </si>
  <si>
    <t>ORGANIZACIÓN WEBINAR</t>
  </si>
  <si>
    <t>FACT-267 IST GROUP SPA</t>
  </si>
  <si>
    <t>FACT-268 AURAER SPA</t>
  </si>
  <si>
    <t>INTERESES GANADOS FONDOS MUTUOS</t>
  </si>
  <si>
    <t>Bh-5 Cristian Alberto Anex Valle</t>
  </si>
  <si>
    <t>Bh-10 Natalia Araya Bravo</t>
  </si>
  <si>
    <t>Bh-75 Laura Vieli Rubilar</t>
  </si>
  <si>
    <t>Arriendo</t>
  </si>
  <si>
    <t>Fact-43923561</t>
  </si>
  <si>
    <t>Contab. Tc Pesos Noviembre</t>
  </si>
  <si>
    <t>Contab. Tc usd Noviembre- Google+Facebook+Mailchip+Logmein+ Msft</t>
  </si>
  <si>
    <t>Gastos Agencia Aduana</t>
  </si>
  <si>
    <t>Fact-165232 Agencia Felipe Espinosa</t>
  </si>
  <si>
    <t>Fact-2802024 Universidad de Chile</t>
  </si>
  <si>
    <t>Dominio swisschile/20210824113258</t>
  </si>
  <si>
    <t>Devolucion de gastos Agencia Aduana</t>
  </si>
  <si>
    <t>Fact-10766 Fuentealba y Asociados spa</t>
  </si>
  <si>
    <t>Fact-385 Skypunch</t>
  </si>
  <si>
    <t>Fact-39 Consultores de Marketing y comunicaciones spa</t>
  </si>
  <si>
    <t>Fact-445 Eventos Maria Jose Giroux</t>
  </si>
  <si>
    <t>Fact-1170 INCUBA SPA</t>
  </si>
  <si>
    <t>Fact-1169 INCUBA SPA</t>
  </si>
  <si>
    <t>Coctel SICPA Expomin</t>
  </si>
  <si>
    <t>50 Saldo Final Cubo suiza Expomin 2021</t>
  </si>
  <si>
    <t>30 Saldo final pabellon suiza Expomin 2021</t>
  </si>
  <si>
    <t>Pago traslado + almuerzo Jose Pablo Arce EXPOMIN 2021</t>
  </si>
  <si>
    <t>Pago traslado + almuerzo C Cardenas EXPOMIN 2021</t>
  </si>
  <si>
    <t>CONTAB. TC NOVIEMBRE/PARLANTE +MICROFONO (RIPLEY</t>
  </si>
  <si>
    <t>DEVOLUCION GASTOS HUBER SUHNER /F-2721280 DHL</t>
  </si>
  <si>
    <t>Campaña radiograma empresas Suizas</t>
  </si>
  <si>
    <t>Fact-2721280</t>
  </si>
  <si>
    <t>Fact-74006 Bio Bio Comunicacions S.A.</t>
  </si>
  <si>
    <t>Centralizacion Remuneraciones Noviembre</t>
  </si>
  <si>
    <t>Remuneracions Noviembre</t>
  </si>
  <si>
    <t>C.M. FORM.29 OCTUBRE</t>
  </si>
  <si>
    <t>Auspicio EXPOMIN 2021 - MPK / S-GE</t>
  </si>
  <si>
    <t>21.0000 CHF</t>
  </si>
  <si>
    <t>FACT-22 GENERAL MOTORS</t>
  </si>
  <si>
    <t>FACT-269 ROCHE CHILE</t>
  </si>
  <si>
    <t>FACT-271 KUNSTMANN SPIESS</t>
  </si>
  <si>
    <t>ASESORIA COMUNICACIONAL</t>
  </si>
  <si>
    <t>DIFERENCIA DE CAMBIO BANCO USD</t>
  </si>
  <si>
    <t>Subarriendo enero 2022 B Aron Conseil</t>
  </si>
  <si>
    <t>Fact-44129675</t>
  </si>
  <si>
    <t>TC PESOS DICIEMBRE</t>
  </si>
  <si>
    <t>TC USD 459,28 DICIEMBRE</t>
  </si>
  <si>
    <t>Fact-10842Fuentealba y Asociados spa</t>
  </si>
  <si>
    <t>Fact-389 Skypunch</t>
  </si>
  <si>
    <t>Fact-40 Consultores de Marketing y comunicaciones spa</t>
  </si>
  <si>
    <t>TC PESOS DICIEMBRE/ PARLANTE RIPLEY</t>
  </si>
  <si>
    <t>Centralizacion Remuneraciones Diciembre</t>
  </si>
  <si>
    <t>Remuneraciones Diciembre</t>
  </si>
  <si>
    <t>Remuneraciones Diciembre/Feriado Proporcional</t>
  </si>
  <si>
    <t>Remuneraciones Diciembre/Aguinaldos</t>
  </si>
  <si>
    <t>Comision e ntereses TC Diciembre</t>
  </si>
  <si>
    <t>C.M. ACTIVOS FIJOS</t>
  </si>
  <si>
    <t>Depreciacion Activos fijos Noviembre- Diciembre</t>
  </si>
  <si>
    <t>Provision Bono Constanza Cardenas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</si>
</sst>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 &quot;$&quot;* #,##0_ ;_ &quot;$&quot;* \-#,##0_ ;_ &quot;$&quot;* &quot;-&quot;_ ;_ @_ "/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 * #,##0_ ;_ * \-#,##0_ ;_ * &quot;-&quot;??_ ;_ @_ "/>
    <numFmt numFmtId="166" formatCode="[$$-340A]\ #,##0"/>
    <numFmt numFmtId="167" formatCode="_-* #,##0_-;\-* #,##0_-;_-* &quot;-&quot;??_-;_-@_-"/>
    <numFmt numFmtId="168" formatCode="dd/mm/yy;@"/>
    <numFmt numFmtId="169" formatCode="#,##0;\(#,##0\)"/>
    <numFmt numFmtId="170" formatCode="_ * #,##0_ ;_ * \(#,##0\)_ ;_ * &quot;-&quot;_ ;_ @_ "/>
    <numFmt numFmtId="171" formatCode="&quot;$&quot;#,##0;\(&quot;$&quot;#,##0\)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name val="Arial"/>
      <family val="2"/>
      <charset val="1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theme="0" tint="-0.249977111117893"/>
      <name val="Arial"/>
      <family val="2"/>
    </font>
    <font>
      <b/>
      <sz val="8"/>
      <color indexed="81"/>
      <name val="Arial"/>
      <family val="2"/>
    </font>
    <font>
      <sz val="8"/>
      <color indexed="81"/>
      <name val="Arial"/>
      <family val="2"/>
    </font>
    <font>
      <sz val="9"/>
      <color indexed="81"/>
      <name val="Tahoma"/>
      <family val="2"/>
    </font>
    <font>
      <sz val="10"/>
      <color indexed="8"/>
      <name val="Calibri"/>
      <family val="2"/>
      <scheme val="minor"/>
    </font>
    <font>
      <b/>
      <sz val="11"/>
      <name val="Arial Black"/>
      <family val="2"/>
    </font>
    <font>
      <sz val="11"/>
      <name val="Arial Black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MS Sans Serif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9"/>
      <color rgb="FF212529"/>
      <name val="Segoe UI"/>
      <family val="2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3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43" fontId="2" fillId="0" borderId="0" applyFont="0" applyFill="0" applyBorder="0" applyAlignment="0" applyProtection="0"/>
    <xf numFmtId="0" fontId="2" fillId="0" borderId="0"/>
    <xf numFmtId="42" fontId="31" fillId="0" borderId="0" applyFont="0" applyFill="0" applyBorder="0" applyAlignment="0" applyProtection="0"/>
    <xf numFmtId="0" fontId="32" fillId="0" borderId="18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6" fillId="9" borderId="0" applyNumberFormat="0" applyBorder="0" applyAlignment="0" applyProtection="0"/>
    <xf numFmtId="0" fontId="37" fillId="11" borderId="21" applyNumberFormat="0" applyAlignment="0" applyProtection="0"/>
    <xf numFmtId="0" fontId="38" fillId="12" borderId="22" applyNumberFormat="0" applyAlignment="0" applyProtection="0"/>
    <xf numFmtId="0" fontId="39" fillId="12" borderId="21" applyNumberFormat="0" applyAlignment="0" applyProtection="0"/>
    <xf numFmtId="0" fontId="40" fillId="0" borderId="23" applyNumberFormat="0" applyFill="0" applyAlignment="0" applyProtection="0"/>
    <xf numFmtId="0" fontId="41" fillId="13" borderId="24" applyNumberFormat="0" applyAlignment="0" applyProtection="0"/>
    <xf numFmtId="0" fontId="1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6" applyNumberFormat="0" applyFill="0" applyAlignment="0" applyProtection="0"/>
    <xf numFmtId="0" fontId="4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4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46" fillId="10" borderId="0" applyNumberFormat="0" applyBorder="0" applyAlignment="0" applyProtection="0"/>
    <xf numFmtId="0" fontId="1" fillId="14" borderId="25" applyNumberFormat="0" applyFont="0" applyAlignment="0" applyProtection="0"/>
    <xf numFmtId="0" fontId="44" fillId="18" borderId="0" applyNumberFormat="0" applyBorder="0" applyAlignment="0" applyProtection="0"/>
    <xf numFmtId="0" fontId="44" fillId="22" borderId="0" applyNumberFormat="0" applyBorder="0" applyAlignment="0" applyProtection="0"/>
    <xf numFmtId="0" fontId="44" fillId="26" borderId="0" applyNumberFormat="0" applyBorder="0" applyAlignment="0" applyProtection="0"/>
    <xf numFmtId="0" fontId="44" fillId="30" borderId="0" applyNumberFormat="0" applyBorder="0" applyAlignment="0" applyProtection="0"/>
    <xf numFmtId="0" fontId="44" fillId="34" borderId="0" applyNumberFormat="0" applyBorder="0" applyAlignment="0" applyProtection="0"/>
    <xf numFmtId="0" fontId="44" fillId="38" borderId="0" applyNumberFormat="0" applyBorder="0" applyAlignment="0" applyProtection="0"/>
    <xf numFmtId="42" fontId="1" fillId="0" borderId="0" applyFont="0" applyFill="0" applyBorder="0" applyAlignment="0" applyProtection="0"/>
    <xf numFmtId="0" fontId="49" fillId="0" borderId="0"/>
    <xf numFmtId="41" fontId="51" fillId="0" borderId="0" applyFont="0" applyFill="0" applyBorder="0" applyAlignment="0" applyProtection="0"/>
  </cellStyleXfs>
  <cellXfs count="388">
    <xf numFmtId="0" fontId="0" fillId="0" borderId="0" xfId="0"/>
    <xf numFmtId="0" fontId="4" fillId="0" borderId="5" xfId="0" quotePrefix="1" applyFont="1" applyFill="1" applyBorder="1" applyAlignment="1">
      <alignment horizontal="left"/>
    </xf>
    <xf numFmtId="3" fontId="5" fillId="0" borderId="0" xfId="0" applyNumberFormat="1" applyFont="1" applyFill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4" fillId="2" borderId="0" xfId="0" applyFont="1" applyFill="1" applyBorder="1"/>
    <xf numFmtId="3" fontId="4" fillId="2" borderId="0" xfId="0" applyNumberFormat="1" applyFont="1" applyFill="1" applyBorder="1"/>
    <xf numFmtId="0" fontId="4" fillId="2" borderId="0" xfId="0" quotePrefix="1" applyFont="1" applyFill="1" applyBorder="1" applyAlignment="1">
      <alignment horizontal="left"/>
    </xf>
    <xf numFmtId="37" fontId="4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0" fontId="4" fillId="0" borderId="14" xfId="0" quotePrefix="1" applyFont="1" applyFill="1" applyBorder="1" applyAlignment="1">
      <alignment horizontal="left"/>
    </xf>
    <xf numFmtId="3" fontId="5" fillId="0" borderId="3" xfId="0" applyNumberFormat="1" applyFont="1" applyFill="1" applyBorder="1" applyAlignment="1">
      <alignment horizontal="left"/>
    </xf>
    <xf numFmtId="3" fontId="5" fillId="0" borderId="3" xfId="0" quotePrefix="1" applyNumberFormat="1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3" fontId="4" fillId="2" borderId="7" xfId="0" applyNumberFormat="1" applyFont="1" applyFill="1" applyBorder="1"/>
    <xf numFmtId="0" fontId="4" fillId="0" borderId="0" xfId="0" applyFont="1"/>
    <xf numFmtId="0" fontId="2" fillId="0" borderId="3" xfId="0" applyFont="1" applyFill="1" applyBorder="1"/>
    <xf numFmtId="0" fontId="2" fillId="0" borderId="3" xfId="0" applyFont="1" applyFill="1" applyBorder="1" applyAlignment="1">
      <alignment horizontal="left"/>
    </xf>
    <xf numFmtId="0" fontId="10" fillId="0" borderId="0" xfId="0" applyFont="1" applyFill="1" applyBorder="1"/>
    <xf numFmtId="0" fontId="12" fillId="0" borderId="0" xfId="0" applyFont="1" applyFill="1" applyBorder="1"/>
    <xf numFmtId="0" fontId="10" fillId="0" borderId="0" xfId="0" applyFont="1" applyFill="1" applyBorder="1" applyAlignment="1">
      <alignment horizontal="left"/>
    </xf>
    <xf numFmtId="167" fontId="12" fillId="0" borderId="0" xfId="0" applyNumberFormat="1" applyFont="1" applyFill="1" applyBorder="1"/>
    <xf numFmtId="0" fontId="13" fillId="0" borderId="0" xfId="0" applyFont="1" applyFill="1" applyBorder="1"/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8" fillId="0" borderId="0" xfId="0" applyFont="1" applyFill="1" applyBorder="1"/>
    <xf numFmtId="167" fontId="10" fillId="0" borderId="0" xfId="1" applyNumberFormat="1" applyFont="1" applyFill="1"/>
    <xf numFmtId="0" fontId="10" fillId="0" borderId="0" xfId="0" applyFont="1" applyFill="1"/>
    <xf numFmtId="0" fontId="13" fillId="0" borderId="0" xfId="0" applyFont="1" applyFill="1"/>
    <xf numFmtId="0" fontId="14" fillId="0" borderId="0" xfId="0" quotePrefix="1" applyFont="1" applyFill="1" applyBorder="1" applyAlignment="1">
      <alignment horizontal="left"/>
    </xf>
    <xf numFmtId="3" fontId="14" fillId="0" borderId="0" xfId="0" applyNumberFormat="1" applyFont="1" applyFill="1" applyBorder="1" applyAlignment="1">
      <alignment horizontal="left"/>
    </xf>
    <xf numFmtId="0" fontId="14" fillId="0" borderId="0" xfId="4" applyFont="1" applyFill="1" applyBorder="1" applyAlignment="1">
      <alignment horizontal="left"/>
    </xf>
    <xf numFmtId="3" fontId="16" fillId="0" borderId="0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left"/>
    </xf>
    <xf numFmtId="0" fontId="19" fillId="0" borderId="0" xfId="4" applyFont="1" applyFill="1" applyBorder="1" applyAlignment="1">
      <alignment horizontal="left"/>
    </xf>
    <xf numFmtId="3" fontId="16" fillId="0" borderId="0" xfId="0" quotePrefix="1" applyNumberFormat="1" applyFont="1" applyFill="1" applyBorder="1" applyAlignment="1">
      <alignment horizontal="left"/>
    </xf>
    <xf numFmtId="0" fontId="16" fillId="0" borderId="0" xfId="3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166" fontId="10" fillId="0" borderId="0" xfId="0" applyNumberFormat="1" applyFont="1" applyFill="1" applyBorder="1"/>
    <xf numFmtId="168" fontId="10" fillId="0" borderId="0" xfId="0" applyNumberFormat="1" applyFont="1" applyFill="1" applyBorder="1" applyAlignment="1">
      <alignment horizontal="center"/>
    </xf>
    <xf numFmtId="167" fontId="10" fillId="0" borderId="0" xfId="1" applyNumberFormat="1" applyFont="1" applyFill="1" applyBorder="1"/>
    <xf numFmtId="0" fontId="12" fillId="0" borderId="0" xfId="0" applyFont="1" applyFill="1" applyBorder="1" applyAlignment="1">
      <alignment horizontal="left"/>
    </xf>
    <xf numFmtId="14" fontId="10" fillId="0" borderId="0" xfId="0" applyNumberFormat="1" applyFont="1" applyFill="1" applyAlignment="1">
      <alignment horizontal="left"/>
    </xf>
    <xf numFmtId="14" fontId="10" fillId="0" borderId="0" xfId="0" applyNumberFormat="1" applyFont="1" applyFill="1" applyBorder="1" applyAlignment="1">
      <alignment horizontal="left"/>
    </xf>
    <xf numFmtId="167" fontId="10" fillId="0" borderId="0" xfId="0" applyNumberFormat="1" applyFont="1" applyFill="1" applyBorder="1"/>
    <xf numFmtId="167" fontId="21" fillId="0" borderId="0" xfId="0" applyNumberFormat="1" applyFont="1" applyFill="1" applyBorder="1"/>
    <xf numFmtId="167" fontId="10" fillId="0" borderId="16" xfId="0" applyNumberFormat="1" applyFont="1" applyFill="1" applyBorder="1"/>
    <xf numFmtId="0" fontId="20" fillId="0" borderId="0" xfId="0" applyFont="1" applyFill="1" applyBorder="1"/>
    <xf numFmtId="0" fontId="14" fillId="5" borderId="0" xfId="0" applyFont="1" applyFill="1" applyBorder="1" applyAlignment="1">
      <alignment horizontal="left"/>
    </xf>
    <xf numFmtId="0" fontId="10" fillId="0" borderId="0" xfId="0" applyFont="1"/>
    <xf numFmtId="167" fontId="10" fillId="0" borderId="0" xfId="1" applyNumberFormat="1" applyFont="1"/>
    <xf numFmtId="167" fontId="18" fillId="0" borderId="0" xfId="1" applyNumberFormat="1" applyFont="1" applyFill="1"/>
    <xf numFmtId="0" fontId="18" fillId="0" borderId="0" xfId="0" applyFont="1" applyFill="1"/>
    <xf numFmtId="14" fontId="18" fillId="0" borderId="0" xfId="0" applyNumberFormat="1" applyFont="1" applyFill="1" applyAlignment="1">
      <alignment horizontal="left"/>
    </xf>
    <xf numFmtId="14" fontId="10" fillId="5" borderId="0" xfId="0" applyNumberFormat="1" applyFont="1" applyFill="1" applyAlignment="1">
      <alignment horizontal="left"/>
    </xf>
    <xf numFmtId="0" fontId="10" fillId="0" borderId="0" xfId="0" applyNumberFormat="1" applyFont="1" applyFill="1"/>
    <xf numFmtId="0" fontId="22" fillId="0" borderId="0" xfId="3" applyFont="1"/>
    <xf numFmtId="0" fontId="22" fillId="0" borderId="0" xfId="0" applyFont="1"/>
    <xf numFmtId="0" fontId="2" fillId="0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67" fontId="12" fillId="0" borderId="0" xfId="1" applyNumberFormat="1" applyFont="1" applyFill="1"/>
    <xf numFmtId="167" fontId="14" fillId="0" borderId="0" xfId="1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69" fontId="10" fillId="0" borderId="0" xfId="0" applyNumberFormat="1" applyFont="1" applyFill="1" applyBorder="1"/>
    <xf numFmtId="169" fontId="10" fillId="0" borderId="16" xfId="0" applyNumberFormat="1" applyFont="1" applyFill="1" applyBorder="1"/>
    <xf numFmtId="169" fontId="12" fillId="5" borderId="0" xfId="0" applyNumberFormat="1" applyFont="1" applyFill="1" applyBorder="1"/>
    <xf numFmtId="169" fontId="2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left"/>
    </xf>
    <xf numFmtId="14" fontId="10" fillId="6" borderId="0" xfId="0" applyNumberFormat="1" applyFont="1" applyFill="1" applyAlignment="1">
      <alignment horizontal="left"/>
    </xf>
    <xf numFmtId="169" fontId="10" fillId="6" borderId="0" xfId="0" applyNumberFormat="1" applyFont="1" applyFill="1" applyBorder="1"/>
    <xf numFmtId="0" fontId="10" fillId="0" borderId="0" xfId="0" applyFont="1" applyAlignment="1">
      <alignment horizontal="right"/>
    </xf>
    <xf numFmtId="0" fontId="1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right"/>
    </xf>
    <xf numFmtId="14" fontId="10" fillId="0" borderId="0" xfId="0" applyNumberFormat="1" applyFont="1" applyAlignment="1">
      <alignment horizontal="left"/>
    </xf>
    <xf numFmtId="0" fontId="2" fillId="0" borderId="0" xfId="3" applyFont="1"/>
    <xf numFmtId="0" fontId="2" fillId="2" borderId="0" xfId="0" applyFont="1" applyFill="1"/>
    <xf numFmtId="0" fontId="2" fillId="0" borderId="0" xfId="0" applyFont="1"/>
    <xf numFmtId="0" fontId="2" fillId="2" borderId="0" xfId="0" applyFont="1" applyFill="1" applyBorder="1"/>
    <xf numFmtId="0" fontId="2" fillId="0" borderId="0" xfId="0" applyFont="1" applyFill="1" applyBorder="1"/>
    <xf numFmtId="164" fontId="2" fillId="2" borderId="0" xfId="1" applyFont="1" applyFill="1"/>
    <xf numFmtId="165" fontId="2" fillId="0" borderId="0" xfId="0" applyNumberFormat="1" applyFont="1"/>
    <xf numFmtId="0" fontId="2" fillId="0" borderId="0" xfId="3" applyFont="1" applyBorder="1"/>
    <xf numFmtId="0" fontId="2" fillId="0" borderId="12" xfId="0" applyFont="1" applyFill="1" applyBorder="1"/>
    <xf numFmtId="0" fontId="4" fillId="0" borderId="3" xfId="0" applyFont="1" applyFill="1" applyBorder="1"/>
    <xf numFmtId="0" fontId="10" fillId="0" borderId="0" xfId="0" applyFont="1" applyFill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4" fillId="6" borderId="0" xfId="0" quotePrefix="1" applyFont="1" applyFill="1" applyBorder="1" applyAlignment="1">
      <alignment horizontal="left"/>
    </xf>
    <xf numFmtId="0" fontId="14" fillId="6" borderId="0" xfId="0" applyFont="1" applyFill="1" applyBorder="1" applyAlignment="1">
      <alignment horizontal="left"/>
    </xf>
    <xf numFmtId="167" fontId="12" fillId="6" borderId="0" xfId="0" applyNumberFormat="1" applyFont="1" applyFill="1" applyBorder="1"/>
    <xf numFmtId="0" fontId="10" fillId="0" borderId="0" xfId="0" applyFont="1" applyFill="1" applyBorder="1" applyAlignment="1"/>
    <xf numFmtId="14" fontId="26" fillId="0" borderId="0" xfId="0" applyNumberFormat="1" applyFont="1" applyFill="1" applyBorder="1" applyAlignment="1">
      <alignment horizontal="left" vertical="center"/>
    </xf>
    <xf numFmtId="3" fontId="26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/>
    <xf numFmtId="0" fontId="13" fillId="0" borderId="0" xfId="0" applyFont="1" applyFill="1" applyBorder="1" applyAlignment="1">
      <alignment horizontal="center"/>
    </xf>
    <xf numFmtId="167" fontId="10" fillId="0" borderId="0" xfId="1" applyNumberFormat="1" applyFont="1" applyFill="1" applyBorder="1" applyAlignment="1"/>
    <xf numFmtId="167" fontId="10" fillId="0" borderId="0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1" fontId="10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right"/>
    </xf>
    <xf numFmtId="169" fontId="10" fillId="0" borderId="0" xfId="0" applyNumberFormat="1" applyFont="1" applyFill="1" applyBorder="1" applyAlignment="1">
      <alignment horizontal="right"/>
    </xf>
    <xf numFmtId="167" fontId="10" fillId="0" borderId="0" xfId="1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13" fillId="0" borderId="0" xfId="0" applyFont="1" applyFill="1" applyBorder="1" applyAlignment="1"/>
    <xf numFmtId="1" fontId="10" fillId="0" borderId="0" xfId="0" applyNumberFormat="1" applyFont="1" applyFill="1" applyBorder="1" applyAlignment="1">
      <alignment horizontal="right"/>
    </xf>
    <xf numFmtId="14" fontId="10" fillId="0" borderId="0" xfId="0" applyNumberFormat="1" applyFont="1" applyFill="1" applyBorder="1" applyAlignment="1">
      <alignment horizontal="left" vertical="center"/>
    </xf>
    <xf numFmtId="0" fontId="4" fillId="0" borderId="7" xfId="4" applyFont="1" applyFill="1" applyBorder="1"/>
    <xf numFmtId="0" fontId="2" fillId="0" borderId="7" xfId="4" applyFont="1" applyFill="1" applyBorder="1"/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NumberFormat="1" applyFont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19" fillId="0" borderId="0" xfId="0" applyFont="1" applyFill="1" applyBorder="1"/>
    <xf numFmtId="0" fontId="13" fillId="0" borderId="0" xfId="0" applyFont="1" applyFill="1" applyBorder="1" applyAlignment="1">
      <alignment horizontal="right"/>
    </xf>
    <xf numFmtId="1" fontId="13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4" fontId="10" fillId="0" borderId="0" xfId="0" applyNumberFormat="1" applyFont="1"/>
    <xf numFmtId="14" fontId="10" fillId="0" borderId="0" xfId="0" applyNumberFormat="1" applyFont="1" applyFill="1"/>
    <xf numFmtId="0" fontId="10" fillId="0" borderId="0" xfId="0" applyNumberFormat="1" applyFont="1" applyFill="1" applyBorder="1" applyAlignment="1">
      <alignment horizontal="center"/>
    </xf>
    <xf numFmtId="14" fontId="10" fillId="0" borderId="0" xfId="0" applyNumberFormat="1" applyFont="1" applyFill="1" applyBorder="1" applyAlignment="1">
      <alignment horizontal="right" vertical="center"/>
    </xf>
    <xf numFmtId="14" fontId="18" fillId="0" borderId="0" xfId="0" applyNumberFormat="1" applyFont="1" applyFill="1" applyAlignment="1">
      <alignment horizontal="right"/>
    </xf>
    <xf numFmtId="14" fontId="10" fillId="6" borderId="0" xfId="0" applyNumberFormat="1" applyFont="1" applyFill="1" applyAlignment="1">
      <alignment horizontal="right"/>
    </xf>
    <xf numFmtId="14" fontId="10" fillId="0" borderId="0" xfId="0" applyNumberFormat="1" applyFont="1" applyFill="1" applyAlignment="1">
      <alignment horizontal="right"/>
    </xf>
    <xf numFmtId="14" fontId="10" fillId="0" borderId="0" xfId="0" applyNumberFormat="1" applyFont="1" applyFill="1" applyBorder="1" applyAlignment="1">
      <alignment horizontal="right"/>
    </xf>
    <xf numFmtId="14" fontId="10" fillId="0" borderId="0" xfId="0" applyNumberFormat="1" applyFont="1" applyAlignment="1">
      <alignment horizontal="right"/>
    </xf>
    <xf numFmtId="14" fontId="10" fillId="5" borderId="0" xfId="0" applyNumberFormat="1" applyFont="1" applyFill="1" applyAlignment="1">
      <alignment horizontal="right"/>
    </xf>
    <xf numFmtId="14" fontId="13" fillId="0" borderId="0" xfId="0" applyNumberFormat="1" applyFont="1" applyFill="1" applyAlignment="1">
      <alignment horizontal="right"/>
    </xf>
    <xf numFmtId="167" fontId="14" fillId="0" borderId="0" xfId="1" applyNumberFormat="1" applyFont="1" applyFill="1" applyBorder="1" applyAlignment="1">
      <alignment horizontal="right"/>
    </xf>
    <xf numFmtId="167" fontId="21" fillId="0" borderId="0" xfId="1" applyNumberFormat="1" applyFont="1" applyFill="1" applyBorder="1"/>
    <xf numFmtId="167" fontId="18" fillId="0" borderId="0" xfId="1" applyNumberFormat="1" applyFont="1" applyFill="1" applyBorder="1"/>
    <xf numFmtId="167" fontId="12" fillId="6" borderId="0" xfId="1" applyNumberFormat="1" applyFont="1" applyFill="1" applyBorder="1"/>
    <xf numFmtId="167" fontId="12" fillId="0" borderId="0" xfId="1" applyNumberFormat="1" applyFont="1" applyFill="1" applyBorder="1"/>
    <xf numFmtId="167" fontId="10" fillId="0" borderId="0" xfId="1" applyNumberFormat="1" applyFont="1" applyFill="1" applyBorder="1" applyAlignment="1">
      <alignment horizontal="right" vertical="center"/>
    </xf>
    <xf numFmtId="167" fontId="10" fillId="0" borderId="0" xfId="1" applyNumberFormat="1" applyFont="1" applyFill="1" applyBorder="1" applyAlignment="1">
      <alignment horizontal="left"/>
    </xf>
    <xf numFmtId="167" fontId="10" fillId="0" borderId="0" xfId="1" applyNumberFormat="1" applyFont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8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167" fontId="10" fillId="0" borderId="0" xfId="1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66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69" fontId="10" fillId="0" borderId="0" xfId="0" quotePrefix="1" applyNumberFormat="1" applyFont="1" applyFill="1" applyBorder="1"/>
    <xf numFmtId="3" fontId="19" fillId="0" borderId="0" xfId="0" applyNumberFormat="1" applyFont="1" applyFill="1" applyBorder="1" applyAlignment="1">
      <alignment horizontal="left"/>
    </xf>
    <xf numFmtId="0" fontId="10" fillId="7" borderId="0" xfId="0" applyFont="1" applyFill="1" applyBorder="1" applyAlignment="1">
      <alignment horizontal="center"/>
    </xf>
    <xf numFmtId="0" fontId="13" fillId="7" borderId="0" xfId="0" applyNumberFormat="1" applyFont="1" applyFill="1" applyBorder="1" applyAlignment="1">
      <alignment horizontal="center"/>
    </xf>
    <xf numFmtId="14" fontId="10" fillId="7" borderId="0" xfId="0" applyNumberFormat="1" applyFont="1" applyFill="1" applyBorder="1" applyAlignment="1">
      <alignment horizontal="left" vertical="center"/>
    </xf>
    <xf numFmtId="0" fontId="20" fillId="5" borderId="0" xfId="0" applyFont="1" applyFill="1" applyBorder="1"/>
    <xf numFmtId="0" fontId="7" fillId="0" borderId="17" xfId="0" applyFont="1" applyFill="1" applyBorder="1"/>
    <xf numFmtId="0" fontId="2" fillId="2" borderId="17" xfId="0" applyFont="1" applyFill="1" applyBorder="1" applyAlignment="1">
      <alignment horizontal="right"/>
    </xf>
    <xf numFmtId="0" fontId="43" fillId="0" borderId="31" xfId="40" applyFont="1" applyBorder="1" applyAlignment="1">
      <alignment horizontal="center" vertical="center" wrapText="1"/>
    </xf>
    <xf numFmtId="42" fontId="2" fillId="4" borderId="9" xfId="7" applyFont="1" applyFill="1" applyBorder="1"/>
    <xf numFmtId="42" fontId="2" fillId="4" borderId="7" xfId="7" applyFont="1" applyFill="1" applyBorder="1"/>
    <xf numFmtId="42" fontId="4" fillId="4" borderId="10" xfId="7" applyFont="1" applyFill="1" applyBorder="1"/>
    <xf numFmtId="42" fontId="2" fillId="4" borderId="6" xfId="7" applyFont="1" applyFill="1" applyBorder="1"/>
    <xf numFmtId="42" fontId="2" fillId="0" borderId="17" xfId="7" applyFont="1" applyBorder="1"/>
    <xf numFmtId="42" fontId="2" fillId="4" borderId="33" xfId="7" applyFont="1" applyFill="1" applyBorder="1"/>
    <xf numFmtId="42" fontId="2" fillId="4" borderId="8" xfId="7" applyFont="1" applyFill="1" applyBorder="1"/>
    <xf numFmtId="0" fontId="4" fillId="39" borderId="11" xfId="0" applyFont="1" applyFill="1" applyBorder="1"/>
    <xf numFmtId="3" fontId="4" fillId="39" borderId="10" xfId="0" applyNumberFormat="1" applyFont="1" applyFill="1" applyBorder="1" applyAlignment="1">
      <alignment horizontal="right"/>
    </xf>
    <xf numFmtId="0" fontId="4" fillId="39" borderId="10" xfId="0" applyFont="1" applyFill="1" applyBorder="1"/>
    <xf numFmtId="0" fontId="4" fillId="41" borderId="10" xfId="0" applyFont="1" applyFill="1" applyBorder="1"/>
    <xf numFmtId="0" fontId="2" fillId="0" borderId="17" xfId="0" applyFont="1" applyFill="1" applyBorder="1"/>
    <xf numFmtId="0" fontId="2" fillId="0" borderId="17" xfId="0" applyFont="1" applyFill="1" applyBorder="1" applyAlignment="1">
      <alignment horizontal="left"/>
    </xf>
    <xf numFmtId="37" fontId="2" fillId="0" borderId="17" xfId="0" applyNumberFormat="1" applyFont="1" applyFill="1" applyBorder="1"/>
    <xf numFmtId="0" fontId="4" fillId="39" borderId="17" xfId="0" applyFont="1" applyFill="1" applyBorder="1"/>
    <xf numFmtId="37" fontId="4" fillId="39" borderId="17" xfId="0" applyNumberFormat="1" applyFont="1" applyFill="1" applyBorder="1"/>
    <xf numFmtId="37" fontId="4" fillId="0" borderId="17" xfId="0" applyNumberFormat="1" applyFont="1" applyFill="1" applyBorder="1"/>
    <xf numFmtId="0" fontId="4" fillId="0" borderId="17" xfId="0" applyFont="1" applyFill="1" applyBorder="1" applyAlignment="1">
      <alignment horizontal="center"/>
    </xf>
    <xf numFmtId="0" fontId="2" fillId="0" borderId="34" xfId="3" applyFont="1" applyBorder="1"/>
    <xf numFmtId="0" fontId="6" fillId="3" borderId="40" xfId="3" applyNumberFormat="1" applyFont="1" applyFill="1" applyBorder="1" applyAlignment="1">
      <alignment horizontal="center"/>
    </xf>
    <xf numFmtId="0" fontId="2" fillId="3" borderId="36" xfId="0" applyFont="1" applyFill="1" applyBorder="1"/>
    <xf numFmtId="0" fontId="47" fillId="3" borderId="36" xfId="0" applyFont="1" applyFill="1" applyBorder="1"/>
    <xf numFmtId="0" fontId="48" fillId="3" borderId="38" xfId="0" applyFont="1" applyFill="1" applyBorder="1"/>
    <xf numFmtId="3" fontId="2" fillId="0" borderId="17" xfId="0" applyNumberFormat="1" applyFont="1" applyBorder="1"/>
    <xf numFmtId="0" fontId="4" fillId="3" borderId="34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2" fillId="3" borderId="37" xfId="0" applyFont="1" applyFill="1" applyBorder="1"/>
    <xf numFmtId="0" fontId="2" fillId="3" borderId="38" xfId="0" applyFont="1" applyFill="1" applyBorder="1"/>
    <xf numFmtId="0" fontId="48" fillId="41" borderId="11" xfId="0" applyFont="1" applyFill="1" applyBorder="1"/>
    <xf numFmtId="0" fontId="4" fillId="42" borderId="17" xfId="0" applyFont="1" applyFill="1" applyBorder="1"/>
    <xf numFmtId="0" fontId="13" fillId="0" borderId="0" xfId="0" applyNumberFormat="1" applyFont="1" applyFill="1" applyBorder="1" applyAlignment="1">
      <alignment horizontal="center"/>
    </xf>
    <xf numFmtId="42" fontId="4" fillId="42" borderId="17" xfId="7" applyFont="1" applyFill="1" applyBorder="1"/>
    <xf numFmtId="42" fontId="4" fillId="0" borderId="17" xfId="7" applyFont="1" applyFill="1" applyBorder="1"/>
    <xf numFmtId="42" fontId="2" fillId="3" borderId="17" xfId="7" applyFont="1" applyFill="1" applyBorder="1"/>
    <xf numFmtId="3" fontId="2" fillId="3" borderId="17" xfId="0" applyNumberFormat="1" applyFont="1" applyFill="1" applyBorder="1"/>
    <xf numFmtId="37" fontId="4" fillId="3" borderId="17" xfId="0" applyNumberFormat="1" applyFont="1" applyFill="1" applyBorder="1"/>
    <xf numFmtId="3" fontId="2" fillId="3" borderId="7" xfId="0" applyNumberFormat="1" applyFont="1" applyFill="1" applyBorder="1"/>
    <xf numFmtId="42" fontId="4" fillId="3" borderId="7" xfId="7" applyFont="1" applyFill="1" applyBorder="1"/>
    <xf numFmtId="42" fontId="2" fillId="3" borderId="7" xfId="7" applyFont="1" applyFill="1" applyBorder="1"/>
    <xf numFmtId="42" fontId="4" fillId="39" borderId="10" xfId="7" applyFont="1" applyFill="1" applyBorder="1" applyAlignment="1">
      <alignment horizontal="right"/>
    </xf>
    <xf numFmtId="42" fontId="4" fillId="39" borderId="10" xfId="7" applyFont="1" applyFill="1" applyBorder="1"/>
    <xf numFmtId="42" fontId="4" fillId="41" borderId="10" xfId="7" applyFont="1" applyFill="1" applyBorder="1"/>
    <xf numFmtId="0" fontId="2" fillId="3" borderId="39" xfId="0" applyFont="1" applyFill="1" applyBorder="1" applyAlignment="1">
      <alignment horizontal="right"/>
    </xf>
    <xf numFmtId="42" fontId="47" fillId="3" borderId="17" xfId="7" applyFont="1" applyFill="1" applyBorder="1"/>
    <xf numFmtId="0" fontId="4" fillId="5" borderId="34" xfId="0" applyFont="1" applyFill="1" applyBorder="1" applyAlignment="1">
      <alignment horizontal="center"/>
    </xf>
    <xf numFmtId="0" fontId="2" fillId="5" borderId="36" xfId="0" applyFont="1" applyFill="1" applyBorder="1"/>
    <xf numFmtId="0" fontId="2" fillId="5" borderId="38" xfId="0" applyFont="1" applyFill="1" applyBorder="1"/>
    <xf numFmtId="0" fontId="0" fillId="0" borderId="17" xfId="0" applyBorder="1"/>
    <xf numFmtId="0" fontId="0" fillId="0" borderId="28" xfId="0" applyBorder="1"/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42" fontId="0" fillId="0" borderId="28" xfId="7" applyFont="1" applyBorder="1"/>
    <xf numFmtId="42" fontId="0" fillId="0" borderId="17" xfId="7" applyFont="1" applyBorder="1"/>
    <xf numFmtId="42" fontId="4" fillId="5" borderId="0" xfId="0" applyNumberFormat="1" applyFont="1" applyFill="1"/>
    <xf numFmtId="0" fontId="2" fillId="0" borderId="7" xfId="0" applyFont="1" applyBorder="1"/>
    <xf numFmtId="0" fontId="4" fillId="0" borderId="10" xfId="0" applyFont="1" applyFill="1" applyBorder="1" applyAlignment="1">
      <alignment horizontal="center"/>
    </xf>
    <xf numFmtId="42" fontId="4" fillId="42" borderId="32" xfId="7" applyFont="1" applyFill="1" applyBorder="1"/>
    <xf numFmtId="42" fontId="2" fillId="3" borderId="32" xfId="7" applyFont="1" applyFill="1" applyBorder="1"/>
    <xf numFmtId="3" fontId="2" fillId="3" borderId="32" xfId="0" applyNumberFormat="1" applyFont="1" applyFill="1" applyBorder="1"/>
    <xf numFmtId="37" fontId="2" fillId="0" borderId="32" xfId="0" applyNumberFormat="1" applyFont="1" applyFill="1" applyBorder="1"/>
    <xf numFmtId="37" fontId="4" fillId="39" borderId="32" xfId="0" applyNumberFormat="1" applyFont="1" applyFill="1" applyBorder="1"/>
    <xf numFmtId="42" fontId="4" fillId="4" borderId="44" xfId="7" applyFont="1" applyFill="1" applyBorder="1"/>
    <xf numFmtId="42" fontId="2" fillId="0" borderId="27" xfId="7" applyFont="1" applyBorder="1"/>
    <xf numFmtId="0" fontId="21" fillId="0" borderId="0" xfId="0" applyFont="1" applyFill="1" applyBorder="1" applyAlignment="1">
      <alignment horizontal="left"/>
    </xf>
    <xf numFmtId="0" fontId="12" fillId="6" borderId="0" xfId="0" quotePrefix="1" applyFont="1" applyFill="1" applyBorder="1" applyAlignment="1">
      <alignment horizontal="left"/>
    </xf>
    <xf numFmtId="0" fontId="12" fillId="6" borderId="0" xfId="0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left"/>
    </xf>
    <xf numFmtId="0" fontId="12" fillId="0" borderId="0" xfId="4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left"/>
    </xf>
    <xf numFmtId="0" fontId="12" fillId="0" borderId="0" xfId="0" quotePrefix="1" applyFont="1" applyFill="1" applyBorder="1" applyAlignment="1">
      <alignment horizontal="left"/>
    </xf>
    <xf numFmtId="3" fontId="10" fillId="0" borderId="0" xfId="0" quotePrefix="1" applyNumberFormat="1" applyFont="1" applyFill="1" applyBorder="1" applyAlignment="1">
      <alignment horizontal="left"/>
    </xf>
    <xf numFmtId="0" fontId="10" fillId="0" borderId="0" xfId="6" applyFont="1" applyFill="1" applyBorder="1" applyAlignment="1">
      <alignment horizontal="left"/>
    </xf>
    <xf numFmtId="0" fontId="12" fillId="5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167" fontId="12" fillId="0" borderId="0" xfId="1" applyNumberFormat="1" applyFont="1" applyFill="1" applyBorder="1" applyAlignment="1">
      <alignment horizontal="left"/>
    </xf>
    <xf numFmtId="167" fontId="12" fillId="0" borderId="0" xfId="1" applyNumberFormat="1" applyFont="1" applyFill="1" applyBorder="1" applyAlignment="1">
      <alignment horizontal="right"/>
    </xf>
    <xf numFmtId="42" fontId="4" fillId="4" borderId="43" xfId="7" applyFont="1" applyFill="1" applyBorder="1"/>
    <xf numFmtId="37" fontId="4" fillId="0" borderId="27" xfId="0" applyNumberFormat="1" applyFont="1" applyFill="1" applyBorder="1"/>
    <xf numFmtId="42" fontId="2" fillId="3" borderId="28" xfId="7" applyFont="1" applyFill="1" applyBorder="1"/>
    <xf numFmtId="42" fontId="4" fillId="4" borderId="17" xfId="7" applyFont="1" applyFill="1" applyBorder="1"/>
    <xf numFmtId="0" fontId="54" fillId="0" borderId="0" xfId="0" applyFont="1"/>
    <xf numFmtId="167" fontId="10" fillId="0" borderId="0" xfId="1" applyNumberFormat="1" applyFont="1" applyFill="1" applyAlignment="1">
      <alignment vertical="center"/>
    </xf>
    <xf numFmtId="0" fontId="4" fillId="40" borderId="41" xfId="0" applyFont="1" applyFill="1" applyBorder="1" applyAlignment="1"/>
    <xf numFmtId="0" fontId="2" fillId="0" borderId="0" xfId="3" applyFont="1" applyFill="1"/>
    <xf numFmtId="0" fontId="2" fillId="0" borderId="0" xfId="0" applyFont="1" applyFill="1"/>
    <xf numFmtId="0" fontId="2" fillId="0" borderId="0" xfId="3" applyFont="1" applyFill="1" applyBorder="1"/>
    <xf numFmtId="0" fontId="4" fillId="0" borderId="0" xfId="0" applyFont="1" applyFill="1" applyBorder="1" applyAlignment="1"/>
    <xf numFmtId="16" fontId="10" fillId="0" borderId="0" xfId="0" applyNumberFormat="1" applyFont="1" applyFill="1" applyBorder="1" applyAlignment="1">
      <alignment horizontal="right"/>
    </xf>
    <xf numFmtId="169" fontId="10" fillId="0" borderId="0" xfId="1" applyNumberFormat="1" applyFont="1" applyFill="1" applyAlignment="1">
      <alignment vertical="center"/>
    </xf>
    <xf numFmtId="169" fontId="12" fillId="0" borderId="0" xfId="0" applyNumberFormat="1" applyFont="1" applyFill="1" applyBorder="1"/>
    <xf numFmtId="170" fontId="48" fillId="3" borderId="4" xfId="7" applyNumberFormat="1" applyFont="1" applyFill="1" applyBorder="1"/>
    <xf numFmtId="167" fontId="12" fillId="0" borderId="0" xfId="1" applyNumberFormat="1" applyFont="1" applyFill="1" applyBorder="1" applyAlignment="1">
      <alignment horizontal="right" vertical="center"/>
    </xf>
    <xf numFmtId="170" fontId="10" fillId="0" borderId="0" xfId="1" applyNumberFormat="1" applyFont="1" applyFill="1" applyBorder="1" applyAlignment="1">
      <alignment horizontal="right" vertical="center"/>
    </xf>
    <xf numFmtId="171" fontId="2" fillId="0" borderId="0" xfId="3" applyNumberFormat="1" applyFont="1"/>
    <xf numFmtId="171" fontId="2" fillId="0" borderId="0" xfId="52" applyNumberFormat="1" applyFont="1"/>
    <xf numFmtId="171" fontId="2" fillId="0" borderId="0" xfId="0" applyNumberFormat="1" applyFont="1"/>
    <xf numFmtId="171" fontId="4" fillId="0" borderId="10" xfId="6" applyNumberFormat="1" applyFont="1" applyFill="1" applyBorder="1" applyAlignment="1">
      <alignment horizontal="center"/>
    </xf>
    <xf numFmtId="171" fontId="4" fillId="0" borderId="43" xfId="6" applyNumberFormat="1" applyFont="1" applyFill="1" applyBorder="1" applyAlignment="1">
      <alignment horizontal="center"/>
    </xf>
    <xf numFmtId="171" fontId="50" fillId="0" borderId="10" xfId="6" applyNumberFormat="1" applyFont="1" applyFill="1" applyBorder="1" applyAlignment="1">
      <alignment horizontal="center"/>
    </xf>
    <xf numFmtId="171" fontId="4" fillId="0" borderId="13" xfId="6" applyNumberFormat="1" applyFont="1" applyFill="1" applyBorder="1" applyAlignment="1">
      <alignment horizontal="center"/>
    </xf>
    <xf numFmtId="171" fontId="4" fillId="0" borderId="10" xfId="52" applyNumberFormat="1" applyFont="1" applyFill="1" applyBorder="1" applyAlignment="1">
      <alignment horizontal="center"/>
    </xf>
    <xf numFmtId="171" fontId="4" fillId="0" borderId="43" xfId="52" applyNumberFormat="1" applyFont="1" applyFill="1" applyBorder="1" applyAlignment="1">
      <alignment horizontal="center"/>
    </xf>
    <xf numFmtId="171" fontId="4" fillId="3" borderId="7" xfId="7" applyNumberFormat="1" applyFont="1" applyFill="1" applyBorder="1"/>
    <xf numFmtId="171" fontId="50" fillId="0" borderId="7" xfId="0" applyNumberFormat="1" applyFont="1" applyBorder="1"/>
    <xf numFmtId="171" fontId="4" fillId="0" borderId="9" xfId="52" applyNumberFormat="1" applyFont="1" applyBorder="1"/>
    <xf numFmtId="171" fontId="4" fillId="0" borderId="0" xfId="52" applyNumberFormat="1" applyFont="1" applyBorder="1"/>
    <xf numFmtId="171" fontId="4" fillId="0" borderId="0" xfId="0" applyNumberFormat="1" applyFont="1" applyBorder="1"/>
    <xf numFmtId="171" fontId="4" fillId="0" borderId="7" xfId="0" applyNumberFormat="1" applyFont="1" applyBorder="1"/>
    <xf numFmtId="171" fontId="4" fillId="0" borderId="6" xfId="0" applyNumberFormat="1" applyFont="1" applyBorder="1"/>
    <xf numFmtId="171" fontId="2" fillId="0" borderId="7" xfId="52" applyNumberFormat="1" applyFont="1" applyBorder="1"/>
    <xf numFmtId="171" fontId="2" fillId="0" borderId="0" xfId="52" applyNumberFormat="1" applyFont="1" applyBorder="1"/>
    <xf numFmtId="171" fontId="7" fillId="0" borderId="7" xfId="52" applyNumberFormat="1" applyFont="1" applyBorder="1"/>
    <xf numFmtId="171" fontId="7" fillId="0" borderId="7" xfId="0" applyNumberFormat="1" applyFont="1" applyBorder="1"/>
    <xf numFmtId="171" fontId="2" fillId="0" borderId="0" xfId="0" applyNumberFormat="1" applyFont="1" applyBorder="1"/>
    <xf numFmtId="171" fontId="2" fillId="0" borderId="7" xfId="0" applyNumberFormat="1" applyFont="1" applyBorder="1"/>
    <xf numFmtId="171" fontId="2" fillId="0" borderId="6" xfId="0" applyNumberFormat="1" applyFont="1" applyBorder="1"/>
    <xf numFmtId="171" fontId="2" fillId="0" borderId="48" xfId="52" applyNumberFormat="1" applyFont="1" applyBorder="1"/>
    <xf numFmtId="171" fontId="4" fillId="39" borderId="10" xfId="52" applyNumberFormat="1" applyFont="1" applyFill="1" applyBorder="1" applyAlignment="1">
      <alignment horizontal="right"/>
    </xf>
    <xf numFmtId="171" fontId="4" fillId="39" borderId="11" xfId="52" applyNumberFormat="1" applyFont="1" applyFill="1" applyBorder="1" applyAlignment="1">
      <alignment horizontal="right"/>
    </xf>
    <xf numFmtId="171" fontId="50" fillId="39" borderId="11" xfId="52" applyNumberFormat="1" applyFont="1" applyFill="1" applyBorder="1" applyAlignment="1">
      <alignment horizontal="right"/>
    </xf>
    <xf numFmtId="171" fontId="4" fillId="39" borderId="11" xfId="7" applyNumberFormat="1" applyFont="1" applyFill="1" applyBorder="1" applyAlignment="1">
      <alignment horizontal="right"/>
    </xf>
    <xf numFmtId="171" fontId="4" fillId="39" borderId="13" xfId="52" applyNumberFormat="1" applyFont="1" applyFill="1" applyBorder="1" applyAlignment="1">
      <alignment horizontal="right"/>
    </xf>
    <xf numFmtId="171" fontId="50" fillId="39" borderId="11" xfId="7" applyNumberFormat="1" applyFont="1" applyFill="1" applyBorder="1" applyAlignment="1">
      <alignment horizontal="right"/>
    </xf>
    <xf numFmtId="171" fontId="4" fillId="39" borderId="10" xfId="7" applyNumberFormat="1" applyFont="1" applyFill="1" applyBorder="1" applyAlignment="1">
      <alignment horizontal="right"/>
    </xf>
    <xf numFmtId="171" fontId="2" fillId="3" borderId="7" xfId="7" applyNumberFormat="1" applyFont="1" applyFill="1" applyBorder="1"/>
    <xf numFmtId="171" fontId="50" fillId="39" borderId="10" xfId="52" applyNumberFormat="1" applyFont="1" applyFill="1" applyBorder="1" applyAlignment="1">
      <alignment horizontal="right"/>
    </xf>
    <xf numFmtId="171" fontId="50" fillId="39" borderId="10" xfId="7" applyNumberFormat="1" applyFont="1" applyFill="1" applyBorder="1" applyAlignment="1">
      <alignment horizontal="right"/>
    </xf>
    <xf numFmtId="171" fontId="4" fillId="39" borderId="10" xfId="0" applyNumberFormat="1" applyFont="1" applyFill="1" applyBorder="1" applyAlignment="1">
      <alignment horizontal="right"/>
    </xf>
    <xf numFmtId="171" fontId="50" fillId="39" borderId="10" xfId="0" applyNumberFormat="1" applyFont="1" applyFill="1" applyBorder="1" applyAlignment="1">
      <alignment horizontal="right"/>
    </xf>
    <xf numFmtId="171" fontId="2" fillId="2" borderId="7" xfId="52" applyNumberFormat="1" applyFont="1" applyFill="1" applyBorder="1"/>
    <xf numFmtId="171" fontId="2" fillId="2" borderId="0" xfId="52" applyNumberFormat="1" applyFont="1" applyFill="1" applyBorder="1"/>
    <xf numFmtId="171" fontId="7" fillId="2" borderId="7" xfId="52" applyNumberFormat="1" applyFont="1" applyFill="1" applyBorder="1"/>
    <xf numFmtId="171" fontId="2" fillId="2" borderId="0" xfId="0" applyNumberFormat="1" applyFont="1" applyFill="1" applyBorder="1"/>
    <xf numFmtId="171" fontId="2" fillId="2" borderId="7" xfId="0" applyNumberFormat="1" applyFont="1" applyFill="1" applyBorder="1"/>
    <xf numFmtId="171" fontId="7" fillId="2" borderId="7" xfId="0" applyNumberFormat="1" applyFont="1" applyFill="1" applyBorder="1"/>
    <xf numFmtId="171" fontId="2" fillId="2" borderId="6" xfId="0" applyNumberFormat="1" applyFont="1" applyFill="1" applyBorder="1"/>
    <xf numFmtId="171" fontId="4" fillId="41" borderId="10" xfId="7" applyNumberFormat="1" applyFont="1" applyFill="1" applyBorder="1"/>
    <xf numFmtId="171" fontId="50" fillId="41" borderId="11" xfId="52" applyNumberFormat="1" applyFont="1" applyFill="1" applyBorder="1"/>
    <xf numFmtId="171" fontId="4" fillId="41" borderId="11" xfId="7" applyNumberFormat="1" applyFont="1" applyFill="1" applyBorder="1"/>
    <xf numFmtId="171" fontId="4" fillId="41" borderId="11" xfId="52" applyNumberFormat="1" applyFont="1" applyFill="1" applyBorder="1"/>
    <xf numFmtId="171" fontId="50" fillId="41" borderId="11" xfId="7" applyNumberFormat="1" applyFont="1" applyFill="1" applyBorder="1"/>
    <xf numFmtId="171" fontId="2" fillId="2" borderId="0" xfId="0" applyNumberFormat="1" applyFont="1" applyFill="1"/>
    <xf numFmtId="171" fontId="43" fillId="0" borderId="29" xfId="40" applyNumberFormat="1" applyFont="1" applyBorder="1" applyAlignment="1">
      <alignment horizontal="center"/>
    </xf>
    <xf numFmtId="171" fontId="43" fillId="0" borderId="30" xfId="40" applyNumberFormat="1" applyFont="1" applyBorder="1" applyAlignment="1">
      <alignment horizontal="center"/>
    </xf>
    <xf numFmtId="171" fontId="43" fillId="0" borderId="30" xfId="52" applyNumberFormat="1" applyFont="1" applyBorder="1" applyAlignment="1">
      <alignment horizontal="center"/>
    </xf>
    <xf numFmtId="171" fontId="1" fillId="0" borderId="28" xfId="7" applyNumberFormat="1" applyFont="1" applyBorder="1"/>
    <xf numFmtId="171" fontId="1" fillId="0" borderId="12" xfId="7" applyNumberFormat="1" applyFont="1" applyBorder="1"/>
    <xf numFmtId="171" fontId="7" fillId="0" borderId="28" xfId="0" applyNumberFormat="1" applyFont="1" applyBorder="1"/>
    <xf numFmtId="171" fontId="1" fillId="0" borderId="46" xfId="7" applyNumberFormat="1" applyFont="1" applyBorder="1"/>
    <xf numFmtId="171" fontId="1" fillId="0" borderId="28" xfId="52" applyNumberFormat="1" applyFont="1" applyBorder="1"/>
    <xf numFmtId="171" fontId="2" fillId="0" borderId="47" xfId="7" applyNumberFormat="1" applyFont="1" applyBorder="1"/>
    <xf numFmtId="171" fontId="2" fillId="0" borderId="17" xfId="52" applyNumberFormat="1" applyFont="1" applyBorder="1"/>
    <xf numFmtId="171" fontId="2" fillId="0" borderId="17" xfId="0" applyNumberFormat="1" applyFont="1" applyBorder="1"/>
    <xf numFmtId="171" fontId="2" fillId="0" borderId="32" xfId="0" applyNumberFormat="1" applyFont="1" applyBorder="1"/>
    <xf numFmtId="171" fontId="2" fillId="0" borderId="45" xfId="7" applyNumberFormat="1" applyFont="1" applyBorder="1"/>
    <xf numFmtId="171" fontId="2" fillId="0" borderId="17" xfId="7" applyNumberFormat="1" applyFont="1" applyBorder="1"/>
    <xf numFmtId="171" fontId="2" fillId="0" borderId="27" xfId="52" applyNumberFormat="1" applyFont="1" applyBorder="1"/>
    <xf numFmtId="171" fontId="2" fillId="0" borderId="27" xfId="0" applyNumberFormat="1" applyFont="1" applyBorder="1"/>
    <xf numFmtId="171" fontId="2" fillId="0" borderId="15" xfId="0" applyNumberFormat="1" applyFont="1" applyBorder="1"/>
    <xf numFmtId="171" fontId="4" fillId="42" borderId="17" xfId="7" applyNumberFormat="1" applyFont="1" applyFill="1" applyBorder="1"/>
    <xf numFmtId="171" fontId="4" fillId="42" borderId="32" xfId="7" applyNumberFormat="1" applyFont="1" applyFill="1" applyBorder="1"/>
    <xf numFmtId="171" fontId="50" fillId="42" borderId="32" xfId="7" applyNumberFormat="1" applyFont="1" applyFill="1" applyBorder="1"/>
    <xf numFmtId="171" fontId="4" fillId="42" borderId="45" xfId="7" applyNumberFormat="1" applyFont="1" applyFill="1" applyBorder="1"/>
    <xf numFmtId="171" fontId="4" fillId="42" borderId="17" xfId="52" applyNumberFormat="1" applyFont="1" applyFill="1" applyBorder="1"/>
    <xf numFmtId="171" fontId="2" fillId="0" borderId="28" xfId="7" applyNumberFormat="1" applyFont="1" applyBorder="1"/>
    <xf numFmtId="171" fontId="2" fillId="0" borderId="12" xfId="7" applyNumberFormat="1" applyFont="1" applyBorder="1"/>
    <xf numFmtId="171" fontId="2" fillId="0" borderId="46" xfId="7" applyNumberFormat="1" applyFont="1" applyBorder="1"/>
    <xf numFmtId="171" fontId="2" fillId="0" borderId="28" xfId="52" applyNumberFormat="1" applyFont="1" applyBorder="1"/>
    <xf numFmtId="171" fontId="2" fillId="0" borderId="27" xfId="7" applyNumberFormat="1" applyFont="1" applyBorder="1"/>
    <xf numFmtId="171" fontId="2" fillId="0" borderId="15" xfId="7" applyNumberFormat="1" applyFont="1" applyBorder="1"/>
    <xf numFmtId="171" fontId="4" fillId="4" borderId="17" xfId="7" applyNumberFormat="1" applyFont="1" applyFill="1" applyBorder="1"/>
    <xf numFmtId="171" fontId="50" fillId="4" borderId="17" xfId="7" applyNumberFormat="1" applyFont="1" applyFill="1" applyBorder="1"/>
    <xf numFmtId="171" fontId="4" fillId="4" borderId="17" xfId="52" applyNumberFormat="1" applyFont="1" applyFill="1" applyBorder="1"/>
    <xf numFmtId="171" fontId="4" fillId="4" borderId="10" xfId="7" applyNumberFormat="1" applyFont="1" applyFill="1" applyBorder="1"/>
    <xf numFmtId="171" fontId="50" fillId="42" borderId="28" xfId="0" applyNumberFormat="1" applyFont="1" applyFill="1" applyBorder="1"/>
    <xf numFmtId="171" fontId="2" fillId="0" borderId="32" xfId="7" applyNumberFormat="1" applyFont="1" applyBorder="1"/>
    <xf numFmtId="171" fontId="7" fillId="0" borderId="17" xfId="0" applyNumberFormat="1" applyFont="1" applyBorder="1"/>
    <xf numFmtId="171" fontId="2" fillId="0" borderId="45" xfId="0" applyNumberFormat="1" applyFont="1" applyBorder="1"/>
    <xf numFmtId="171" fontId="50" fillId="4" borderId="10" xfId="7" applyNumberFormat="1" applyFont="1" applyFill="1" applyBorder="1"/>
    <xf numFmtId="171" fontId="4" fillId="4" borderId="10" xfId="52" applyNumberFormat="1" applyFont="1" applyFill="1" applyBorder="1"/>
    <xf numFmtId="171" fontId="7" fillId="0" borderId="17" xfId="0" applyNumberFormat="1" applyFont="1" applyFill="1" applyBorder="1"/>
    <xf numFmtId="171" fontId="4" fillId="42" borderId="32" xfId="52" applyNumberFormat="1" applyFont="1" applyFill="1" applyBorder="1"/>
    <xf numFmtId="171" fontId="7" fillId="0" borderId="0" xfId="0" applyNumberFormat="1" applyFont="1"/>
    <xf numFmtId="171" fontId="2" fillId="39" borderId="17" xfId="7" applyNumberFormat="1" applyFont="1" applyFill="1" applyBorder="1"/>
    <xf numFmtId="171" fontId="7" fillId="39" borderId="17" xfId="3" applyNumberFormat="1" applyFont="1" applyFill="1" applyBorder="1"/>
    <xf numFmtId="171" fontId="4" fillId="39" borderId="32" xfId="52" applyNumberFormat="1" applyFont="1" applyFill="1" applyBorder="1"/>
    <xf numFmtId="171" fontId="4" fillId="39" borderId="32" xfId="0" applyNumberFormat="1" applyFont="1" applyFill="1" applyBorder="1"/>
    <xf numFmtId="171" fontId="2" fillId="0" borderId="17" xfId="3" applyNumberFormat="1" applyFont="1" applyBorder="1"/>
    <xf numFmtId="171" fontId="7" fillId="0" borderId="4" xfId="3" applyNumberFormat="1" applyFont="1" applyBorder="1"/>
    <xf numFmtId="171" fontId="4" fillId="41" borderId="10" xfId="52" applyNumberFormat="1" applyFont="1" applyFill="1" applyBorder="1"/>
    <xf numFmtId="171" fontId="7" fillId="0" borderId="0" xfId="3" applyNumberFormat="1" applyFont="1"/>
    <xf numFmtId="171" fontId="47" fillId="3" borderId="17" xfId="7" applyNumberFormat="1" applyFont="1" applyFill="1" applyBorder="1"/>
    <xf numFmtId="171" fontId="52" fillId="3" borderId="17" xfId="7" applyNumberFormat="1" applyFont="1" applyFill="1" applyBorder="1"/>
    <xf numFmtId="171" fontId="47" fillId="3" borderId="17" xfId="52" applyNumberFormat="1" applyFont="1" applyFill="1" applyBorder="1"/>
    <xf numFmtId="171" fontId="47" fillId="3" borderId="17" xfId="1" applyNumberFormat="1" applyFont="1" applyFill="1" applyBorder="1"/>
    <xf numFmtId="171" fontId="48" fillId="3" borderId="4" xfId="7" applyNumberFormat="1" applyFont="1" applyFill="1" applyBorder="1"/>
    <xf numFmtId="171" fontId="53" fillId="3" borderId="4" xfId="7" applyNumberFormat="1" applyFont="1" applyFill="1" applyBorder="1"/>
    <xf numFmtId="171" fontId="48" fillId="3" borderId="4" xfId="52" applyNumberFormat="1" applyFont="1" applyFill="1" applyBorder="1"/>
    <xf numFmtId="171" fontId="22" fillId="0" borderId="0" xfId="0" applyNumberFormat="1" applyFont="1"/>
    <xf numFmtId="171" fontId="22" fillId="0" borderId="0" xfId="52" applyNumberFormat="1" applyFont="1"/>
    <xf numFmtId="171" fontId="2" fillId="4" borderId="9" xfId="7" applyNumberFormat="1" applyFont="1" applyFill="1" applyBorder="1"/>
    <xf numFmtId="171" fontId="2" fillId="4" borderId="7" xfId="7" applyNumberFormat="1" applyFont="1" applyFill="1" applyBorder="1"/>
    <xf numFmtId="171" fontId="4" fillId="4" borderId="44" xfId="7" applyNumberFormat="1" applyFont="1" applyFill="1" applyBorder="1"/>
    <xf numFmtId="171" fontId="52" fillId="3" borderId="17" xfId="1" applyNumberFormat="1" applyFont="1" applyFill="1" applyBorder="1"/>
    <xf numFmtId="171" fontId="47" fillId="0" borderId="0" xfId="7" applyNumberFormat="1" applyFont="1" applyFill="1" applyBorder="1"/>
    <xf numFmtId="169" fontId="48" fillId="0" borderId="0" xfId="7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40" borderId="41" xfId="0" applyFont="1" applyFill="1" applyBorder="1" applyAlignment="1">
      <alignment horizontal="center"/>
    </xf>
    <xf numFmtId="0" fontId="4" fillId="40" borderId="42" xfId="0" applyFont="1" applyFill="1" applyBorder="1" applyAlignment="1">
      <alignment horizontal="center"/>
    </xf>
    <xf numFmtId="0" fontId="27" fillId="0" borderId="0" xfId="3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wrapText="1"/>
    </xf>
  </cellXfs>
  <cellStyles count="53">
    <cellStyle name="20% - Énfasis1" xfId="23" builtinId="30" customBuiltin="1"/>
    <cellStyle name="20% - Énfasis2" xfId="26" builtinId="34" customBuiltin="1"/>
    <cellStyle name="20% - Énfasis3" xfId="29" builtinId="38" customBuiltin="1"/>
    <cellStyle name="20% - Énfasis4" xfId="32" builtinId="42" customBuiltin="1"/>
    <cellStyle name="20% - Énfasis5" xfId="35" builtinId="46" customBuiltin="1"/>
    <cellStyle name="20% - Énfasis6" xfId="38" builtinId="50" customBuiltin="1"/>
    <cellStyle name="40% - Énfasis1" xfId="24" builtinId="31" customBuiltin="1"/>
    <cellStyle name="40% - Énfasis2" xfId="27" builtinId="35" customBuiltin="1"/>
    <cellStyle name="40% - Énfasis3" xfId="30" builtinId="39" customBuiltin="1"/>
    <cellStyle name="40% - Énfasis4" xfId="33" builtinId="43" customBuiltin="1"/>
    <cellStyle name="40% - Énfasis5" xfId="36" builtinId="47" customBuiltin="1"/>
    <cellStyle name="40% - Énfasis6" xfId="39" builtinId="51" customBuiltin="1"/>
    <cellStyle name="60% - Énfasis1 2" xfId="44"/>
    <cellStyle name="60% - Énfasis2 2" xfId="45"/>
    <cellStyle name="60% - Énfasis3 2" xfId="46"/>
    <cellStyle name="60% - Énfasis4 2" xfId="47"/>
    <cellStyle name="60% - Énfasis5 2" xfId="48"/>
    <cellStyle name="60% - Énfasis6 2" xfId="49"/>
    <cellStyle name="Buena" xfId="12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4" xfId="11" builtinId="19" customBuiltin="1"/>
    <cellStyle name="Énfasis1" xfId="22" builtinId="29" customBuiltin="1"/>
    <cellStyle name="Énfasis2" xfId="25" builtinId="33" customBuiltin="1"/>
    <cellStyle name="Énfasis3" xfId="28" builtinId="37" customBuiltin="1"/>
    <cellStyle name="Énfasis4" xfId="31" builtinId="41" customBuiltin="1"/>
    <cellStyle name="Énfasis5" xfId="34" builtinId="45" customBuiltin="1"/>
    <cellStyle name="Énfasis6" xfId="37" builtinId="49" customBuiltin="1"/>
    <cellStyle name="Entrada" xfId="14" builtinId="20" customBuiltin="1"/>
    <cellStyle name="Excel Built-in Normal" xfId="4"/>
    <cellStyle name="Incorrecto" xfId="13" builtinId="27" customBuiltin="1"/>
    <cellStyle name="Millares" xfId="1" builtinId="3"/>
    <cellStyle name="Millares [0]" xfId="52" builtinId="6"/>
    <cellStyle name="Millares 2 3" xfId="2"/>
    <cellStyle name="Millares 2 3 2" xfId="5"/>
    <cellStyle name="Moneda [0]" xfId="7" builtinId="7"/>
    <cellStyle name="Moneda [0] 2" xfId="50"/>
    <cellStyle name="Neutral 2" xfId="42"/>
    <cellStyle name="Normal" xfId="0" builtinId="0"/>
    <cellStyle name="Normal 2" xfId="3"/>
    <cellStyle name="Normal 2 2" xfId="6"/>
    <cellStyle name="Normal 3" xfId="40"/>
    <cellStyle name="Normal 4" xfId="51"/>
    <cellStyle name="Notas 2" xfId="43"/>
    <cellStyle name="Salida" xfId="15" builtinId="21" customBuiltin="1"/>
    <cellStyle name="Texto de advertencia" xfId="19" builtinId="11" customBuiltin="1"/>
    <cellStyle name="Texto explicativo" xfId="20" builtinId="53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41"/>
    <cellStyle name="Total" xfId="2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23</xdr:row>
      <xdr:rowOff>0</xdr:rowOff>
    </xdr:from>
    <xdr:ext cx="9525" cy="47625"/>
    <xdr:pic>
      <xdr:nvPicPr>
        <xdr:cNvPr id="3" name="Picture 7" descr="shim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4391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19</xdr:row>
      <xdr:rowOff>0</xdr:rowOff>
    </xdr:from>
    <xdr:ext cx="9525" cy="47625"/>
    <xdr:pic>
      <xdr:nvPicPr>
        <xdr:cNvPr id="2" name="Picture 7" descr="shim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7527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21</xdr:row>
      <xdr:rowOff>0</xdr:rowOff>
    </xdr:from>
    <xdr:ext cx="9525" cy="47625"/>
    <xdr:pic>
      <xdr:nvPicPr>
        <xdr:cNvPr id="2" name="Picture 7" descr="shim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0765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24</xdr:row>
      <xdr:rowOff>0</xdr:rowOff>
    </xdr:from>
    <xdr:ext cx="9525" cy="47625"/>
    <xdr:pic>
      <xdr:nvPicPr>
        <xdr:cNvPr id="2" name="Picture 7" descr="shim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4004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21</xdr:row>
      <xdr:rowOff>0</xdr:rowOff>
    </xdr:from>
    <xdr:ext cx="9525" cy="47625"/>
    <xdr:pic>
      <xdr:nvPicPr>
        <xdr:cNvPr id="2" name="Picture 7" descr="shim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88620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21</xdr:row>
      <xdr:rowOff>0</xdr:rowOff>
    </xdr:from>
    <xdr:ext cx="9525" cy="47625"/>
    <xdr:pic>
      <xdr:nvPicPr>
        <xdr:cNvPr id="2" name="Picture 7" descr="shim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4004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21</xdr:row>
      <xdr:rowOff>0</xdr:rowOff>
    </xdr:from>
    <xdr:ext cx="9525" cy="47625"/>
    <xdr:pic>
      <xdr:nvPicPr>
        <xdr:cNvPr id="2" name="Picture 7" descr="shim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4004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21</xdr:row>
      <xdr:rowOff>0</xdr:rowOff>
    </xdr:from>
    <xdr:ext cx="9525" cy="47625"/>
    <xdr:pic>
      <xdr:nvPicPr>
        <xdr:cNvPr id="2" name="Picture 7" descr="shim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4004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9525" cy="28575"/>
    <xdr:pic>
      <xdr:nvPicPr>
        <xdr:cNvPr id="2" name="Picture 7" descr="shim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210502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9525" cy="28575"/>
    <xdr:pic>
      <xdr:nvPicPr>
        <xdr:cNvPr id="2" name="Picture 7" descr="shim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571750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9525" cy="28575"/>
    <xdr:pic>
      <xdr:nvPicPr>
        <xdr:cNvPr id="2" name="Picture 7" descr="shim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6260" y="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101</xdr:row>
      <xdr:rowOff>0</xdr:rowOff>
    </xdr:from>
    <xdr:ext cx="0" cy="45720"/>
    <xdr:pic>
      <xdr:nvPicPr>
        <xdr:cNvPr id="3" name="Imagen 7" descr="shim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2520" y="18836640"/>
          <a:ext cx="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90</xdr:row>
      <xdr:rowOff>0</xdr:rowOff>
    </xdr:from>
    <xdr:ext cx="0" cy="45720"/>
    <xdr:pic>
      <xdr:nvPicPr>
        <xdr:cNvPr id="4" name="Imagen 7" descr="shim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7320" y="1051560"/>
          <a:ext cx="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28</xdr:row>
      <xdr:rowOff>0</xdr:rowOff>
    </xdr:from>
    <xdr:ext cx="9525" cy="47625"/>
    <xdr:pic>
      <xdr:nvPicPr>
        <xdr:cNvPr id="2" name="Picture 7" descr="shim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38150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24</xdr:row>
      <xdr:rowOff>0</xdr:rowOff>
    </xdr:from>
    <xdr:ext cx="9525" cy="47625"/>
    <xdr:pic>
      <xdr:nvPicPr>
        <xdr:cNvPr id="2" name="Picture 7" descr="shim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53390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28</xdr:row>
      <xdr:rowOff>0</xdr:rowOff>
    </xdr:from>
    <xdr:ext cx="9525" cy="47625"/>
    <xdr:pic>
      <xdr:nvPicPr>
        <xdr:cNvPr id="2" name="Picture 7" descr="shim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88620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31</xdr:row>
      <xdr:rowOff>0</xdr:rowOff>
    </xdr:from>
    <xdr:ext cx="9525" cy="47625"/>
    <xdr:pic>
      <xdr:nvPicPr>
        <xdr:cNvPr id="2" name="Picture 7" descr="shim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53390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17</xdr:row>
      <xdr:rowOff>0</xdr:rowOff>
    </xdr:from>
    <xdr:ext cx="9525" cy="47625"/>
    <xdr:pic>
      <xdr:nvPicPr>
        <xdr:cNvPr id="2" name="Picture 7" descr="shim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0196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75"/>
  <sheetViews>
    <sheetView showGridLines="0" tabSelected="1" topLeftCell="A43" zoomScale="80" zoomScaleNormal="80" workbookViewId="0">
      <pane xSplit="4" topLeftCell="N1" activePane="topRight" state="frozen"/>
      <selection activeCell="E57" sqref="E57"/>
      <selection pane="topRight" activeCell="H30" sqref="H30"/>
    </sheetView>
  </sheetViews>
  <sheetFormatPr baseColWidth="10" defaultColWidth="11.42578125" defaultRowHeight="12.75" x14ac:dyDescent="0.2"/>
  <cols>
    <col min="1" max="1" width="3" style="85" customWidth="1"/>
    <col min="2" max="2" width="50.140625" style="85" customWidth="1"/>
    <col min="3" max="3" width="20.140625" style="85" customWidth="1"/>
    <col min="4" max="4" width="15.42578125" style="85" customWidth="1"/>
    <col min="5" max="5" width="15.42578125" style="266" customWidth="1"/>
    <col min="6" max="6" width="16.42578125" style="266" bestFit="1" customWidth="1"/>
    <col min="7" max="7" width="16.28515625" style="266" bestFit="1" customWidth="1"/>
    <col min="8" max="8" width="21" style="266" customWidth="1"/>
    <col min="9" max="9" width="16.140625" style="266" customWidth="1"/>
    <col min="10" max="10" width="14.28515625" style="266" customWidth="1"/>
    <col min="11" max="11" width="15.7109375" style="266" customWidth="1"/>
    <col min="12" max="12" width="18.5703125" style="266" customWidth="1"/>
    <col min="13" max="13" width="16.28515625" style="265" customWidth="1"/>
    <col min="14" max="14" width="16" style="265" customWidth="1"/>
    <col min="15" max="15" width="17.5703125" style="265" customWidth="1"/>
    <col min="16" max="16" width="16.85546875" style="266" customWidth="1"/>
    <col min="17" max="17" width="20.28515625" style="266" customWidth="1"/>
    <col min="18" max="18" width="18.140625" style="266" bestFit="1" customWidth="1"/>
    <col min="19" max="19" width="16.7109375" style="266" customWidth="1"/>
    <col min="20" max="20" width="16.85546875" style="266" customWidth="1"/>
    <col min="21" max="21" width="15.42578125" style="85" customWidth="1"/>
    <col min="22" max="22" width="16.42578125" style="85" customWidth="1"/>
    <col min="23" max="27" width="12.7109375" style="85" customWidth="1"/>
    <col min="28" max="16384" width="11.42578125" style="85"/>
  </cols>
  <sheetData>
    <row r="2" spans="1:25" s="83" customFormat="1" ht="21.75" customHeight="1" x14ac:dyDescent="0.4">
      <c r="A2" s="383" t="s">
        <v>359</v>
      </c>
      <c r="B2" s="384"/>
      <c r="C2" s="384"/>
      <c r="D2" s="384"/>
      <c r="E2" s="264"/>
      <c r="F2" s="264"/>
      <c r="G2" s="264"/>
      <c r="H2" s="264"/>
      <c r="I2" s="264"/>
      <c r="J2" s="264"/>
      <c r="K2" s="264"/>
      <c r="L2" s="264"/>
      <c r="M2" s="265"/>
      <c r="N2" s="265"/>
      <c r="O2" s="265"/>
      <c r="P2" s="264"/>
      <c r="Q2" s="264"/>
      <c r="R2" s="264"/>
      <c r="S2" s="264"/>
      <c r="T2" s="264"/>
      <c r="U2" s="168" t="s">
        <v>363</v>
      </c>
      <c r="V2" s="167"/>
      <c r="W2" s="181"/>
      <c r="X2" s="193"/>
      <c r="Y2" s="174">
        <v>30000</v>
      </c>
    </row>
    <row r="3" spans="1:25" ht="13.5" thickBot="1" x14ac:dyDescent="0.25">
      <c r="A3" s="385"/>
      <c r="B3" s="386"/>
      <c r="C3" s="386"/>
      <c r="D3" s="386"/>
    </row>
    <row r="4" spans="1:25" ht="13.5" thickBot="1" x14ac:dyDescent="0.25">
      <c r="B4" s="226" t="s">
        <v>361</v>
      </c>
      <c r="C4" s="65" t="s">
        <v>48</v>
      </c>
      <c r="D4" s="66" t="s">
        <v>49</v>
      </c>
      <c r="E4" s="267" t="s">
        <v>385</v>
      </c>
      <c r="F4" s="268" t="s">
        <v>386</v>
      </c>
      <c r="G4" s="268" t="s">
        <v>387</v>
      </c>
      <c r="H4" s="269" t="s">
        <v>388</v>
      </c>
      <c r="I4" s="268" t="s">
        <v>389</v>
      </c>
      <c r="J4" s="270" t="s">
        <v>390</v>
      </c>
      <c r="K4" s="267" t="s">
        <v>391</v>
      </c>
      <c r="L4" s="269" t="s">
        <v>392</v>
      </c>
      <c r="M4" s="271" t="s">
        <v>393</v>
      </c>
      <c r="N4" s="271" t="s">
        <v>394</v>
      </c>
      <c r="O4" s="272" t="s">
        <v>395</v>
      </c>
      <c r="P4" s="269" t="s">
        <v>396</v>
      </c>
      <c r="Q4" s="267" t="s">
        <v>397</v>
      </c>
      <c r="R4" s="267" t="s">
        <v>398</v>
      </c>
      <c r="S4" s="267" t="s">
        <v>399</v>
      </c>
      <c r="T4" s="269" t="s">
        <v>711</v>
      </c>
    </row>
    <row r="5" spans="1:25" s="18" customFormat="1" ht="13.5" thickBot="1" x14ac:dyDescent="0.25">
      <c r="B5" s="117" t="s">
        <v>82</v>
      </c>
      <c r="C5" s="207">
        <f>SUM(C6:C11)</f>
        <v>75316500</v>
      </c>
      <c r="D5" s="207">
        <f>C5/12</f>
        <v>6276375</v>
      </c>
      <c r="E5" s="273">
        <f>Enero!D4</f>
        <v>23368949</v>
      </c>
      <c r="F5" s="273">
        <f>Febrero!D4</f>
        <v>16406000</v>
      </c>
      <c r="G5" s="273">
        <f>Marzo!D4</f>
        <v>13607287</v>
      </c>
      <c r="H5" s="274">
        <f>+E5+F5+G5</f>
        <v>53382236</v>
      </c>
      <c r="I5" s="275">
        <f>Abril!D4</f>
        <v>10349688</v>
      </c>
      <c r="J5" s="275">
        <f>Mayo!D4</f>
        <v>2843108</v>
      </c>
      <c r="K5" s="276">
        <f>Junio!D4</f>
        <v>8002956</v>
      </c>
      <c r="L5" s="274">
        <f>+I5+J5+K5</f>
        <v>21195752</v>
      </c>
      <c r="M5" s="276">
        <f>Julio!D4</f>
        <v>3059531</v>
      </c>
      <c r="N5" s="275">
        <f>Agosto!D4</f>
        <v>2678978</v>
      </c>
      <c r="O5" s="276">
        <f>+Septiembre!D4</f>
        <v>1816295</v>
      </c>
      <c r="P5" s="274">
        <f>+M5+N5+O5</f>
        <v>7554804</v>
      </c>
      <c r="Q5" s="277">
        <f>Octubre!D4</f>
        <v>226281</v>
      </c>
      <c r="R5" s="278">
        <f>Noviembre!D4</f>
        <v>2729524</v>
      </c>
      <c r="S5" s="279">
        <f>Diciembre!D4</f>
        <v>0</v>
      </c>
      <c r="T5" s="274">
        <f>+H5+L5+P5+Q5+R5+S5</f>
        <v>85088597</v>
      </c>
    </row>
    <row r="6" spans="1:25" x14ac:dyDescent="0.2">
      <c r="B6" s="118" t="s">
        <v>91</v>
      </c>
      <c r="C6" s="208">
        <f>(W7*X7*Y2)</f>
        <v>62400000</v>
      </c>
      <c r="D6" s="206"/>
      <c r="E6" s="280">
        <f>Enero!D5</f>
        <v>19148261</v>
      </c>
      <c r="F6" s="280">
        <f>Febrero!D5</f>
        <v>14628831</v>
      </c>
      <c r="G6" s="281">
        <f>Marzo!D5</f>
        <v>9363717</v>
      </c>
      <c r="H6" s="282"/>
      <c r="I6" s="280">
        <f>Abril!D5</f>
        <v>4709252</v>
      </c>
      <c r="J6" s="280">
        <f>Mayo!D5</f>
        <v>2367841</v>
      </c>
      <c r="K6" s="281">
        <f>Junio!D5</f>
        <v>7100360</v>
      </c>
      <c r="L6" s="282"/>
      <c r="M6" s="281">
        <f>Julio!D5</f>
        <v>2377262</v>
      </c>
      <c r="N6" s="280">
        <f>Agosto!D5</f>
        <v>1195558</v>
      </c>
      <c r="O6" s="281">
        <f>+Septiembre!D5</f>
        <v>1201295</v>
      </c>
      <c r="P6" s="283"/>
      <c r="Q6" s="284">
        <f>+Octubre!D5</f>
        <v>0</v>
      </c>
      <c r="R6" s="285">
        <f>Noviembre!D5</f>
        <v>2407070</v>
      </c>
      <c r="S6" s="286">
        <f>Diciembre!D5</f>
        <v>0</v>
      </c>
      <c r="T6" s="283">
        <f>Q6+R6+S6</f>
        <v>2407070</v>
      </c>
      <c r="W6" s="194" t="s">
        <v>373</v>
      </c>
      <c r="X6" s="195" t="s">
        <v>248</v>
      </c>
      <c r="Y6" s="214" t="s">
        <v>372</v>
      </c>
    </row>
    <row r="7" spans="1:25" x14ac:dyDescent="0.2">
      <c r="B7" s="118" t="s">
        <v>92</v>
      </c>
      <c r="C7" s="208">
        <f>(W8*X8*Y2)</f>
        <v>9720000</v>
      </c>
      <c r="D7" s="206"/>
      <c r="E7" s="280">
        <f>Enero!D17</f>
        <v>2969067</v>
      </c>
      <c r="F7" s="280">
        <f>Febrero!D17</f>
        <v>697898</v>
      </c>
      <c r="G7" s="281">
        <f>Marzo!D13</f>
        <v>1365413</v>
      </c>
      <c r="H7" s="282"/>
      <c r="I7" s="280">
        <f>Abril!D13</f>
        <v>3224725</v>
      </c>
      <c r="J7" s="280">
        <f>Mayo!D9</f>
        <v>0</v>
      </c>
      <c r="K7" s="281">
        <f>Junio!D11</f>
        <v>0</v>
      </c>
      <c r="L7" s="282"/>
      <c r="M7" s="281">
        <f>Julio!D11</f>
        <v>0</v>
      </c>
      <c r="N7" s="280">
        <f>Agosto!D11</f>
        <v>0</v>
      </c>
      <c r="O7" s="281">
        <f>+Septiembre!D11</f>
        <v>0</v>
      </c>
      <c r="P7" s="283"/>
      <c r="Q7" s="284">
        <f>+Octubre!D11</f>
        <v>0</v>
      </c>
      <c r="R7" s="285">
        <f>Noviembre!D11</f>
        <v>0</v>
      </c>
      <c r="S7" s="286">
        <f>Diciembre!D11</f>
        <v>0</v>
      </c>
      <c r="T7" s="283">
        <f t="shared" ref="T7:T11" si="0">Q7+R7+S7</f>
        <v>0</v>
      </c>
      <c r="W7" s="190">
        <v>26</v>
      </c>
      <c r="X7" s="196">
        <v>80</v>
      </c>
      <c r="Y7" s="215">
        <v>30</v>
      </c>
    </row>
    <row r="8" spans="1:25" x14ac:dyDescent="0.2">
      <c r="B8" s="118" t="s">
        <v>93</v>
      </c>
      <c r="C8" s="208">
        <f>(W9*X9*Y2)</f>
        <v>7875000</v>
      </c>
      <c r="D8" s="206"/>
      <c r="E8" s="280">
        <f>Enero!D25</f>
        <v>611007</v>
      </c>
      <c r="F8" s="280">
        <f>Febrero!D21</f>
        <v>612864</v>
      </c>
      <c r="G8" s="281">
        <f>Marzo!D21</f>
        <v>1880455</v>
      </c>
      <c r="H8" s="282"/>
      <c r="I8" s="280">
        <f>Abril!D24</f>
        <v>1688326</v>
      </c>
      <c r="J8" s="280">
        <f>Mayo!D15</f>
        <v>475267</v>
      </c>
      <c r="K8" s="281">
        <f>Junio!D17</f>
        <v>64912</v>
      </c>
      <c r="L8" s="282"/>
      <c r="M8" s="281">
        <f>Julio!D17</f>
        <v>682269</v>
      </c>
      <c r="N8" s="280">
        <f>Agosto!D17</f>
        <v>1483420</v>
      </c>
      <c r="O8" s="281">
        <f>+Septiembre!D17</f>
        <v>615000</v>
      </c>
      <c r="P8" s="283"/>
      <c r="Q8" s="284">
        <f>+Octubre!D17</f>
        <v>0</v>
      </c>
      <c r="R8" s="285">
        <f>Noviembre!D17</f>
        <v>322454</v>
      </c>
      <c r="S8" s="286">
        <f>Diciembre!D17</f>
        <v>0</v>
      </c>
      <c r="T8" s="283">
        <f t="shared" si="0"/>
        <v>322454</v>
      </c>
      <c r="W8" s="190">
        <v>18</v>
      </c>
      <c r="X8" s="196">
        <v>18</v>
      </c>
      <c r="Y8" s="215">
        <v>20</v>
      </c>
    </row>
    <row r="9" spans="1:25" x14ac:dyDescent="0.2">
      <c r="B9" s="118" t="s">
        <v>94</v>
      </c>
      <c r="C9" s="208">
        <f>(W10*X10*Y2)</f>
        <v>3240000</v>
      </c>
      <c r="D9" s="206"/>
      <c r="E9" s="280">
        <f>Enero!D30</f>
        <v>640614</v>
      </c>
      <c r="F9" s="280">
        <f>Febrero!D26</f>
        <v>466407</v>
      </c>
      <c r="G9" s="281">
        <f>Marzo!D30</f>
        <v>997702</v>
      </c>
      <c r="H9" s="282"/>
      <c r="I9" s="280">
        <f>Abril!D33</f>
        <v>352726</v>
      </c>
      <c r="J9" s="280">
        <f>Mayo!D19</f>
        <v>0</v>
      </c>
      <c r="K9" s="281">
        <f>Junio!D21</f>
        <v>0</v>
      </c>
      <c r="L9" s="282"/>
      <c r="M9" s="281">
        <f>Julio!D23</f>
        <v>0</v>
      </c>
      <c r="N9" s="280">
        <f>Agosto!D26</f>
        <v>0</v>
      </c>
      <c r="O9" s="281">
        <f>+Septiembre!D23</f>
        <v>0</v>
      </c>
      <c r="P9" s="283"/>
      <c r="Q9" s="284">
        <f>+Octubre!D23</f>
        <v>226281</v>
      </c>
      <c r="R9" s="285">
        <f>Noviembre!D23</f>
        <v>0</v>
      </c>
      <c r="S9" s="286">
        <f>Diciembre!D23</f>
        <v>0</v>
      </c>
      <c r="T9" s="283">
        <f t="shared" si="0"/>
        <v>226281</v>
      </c>
      <c r="W9" s="190">
        <v>25</v>
      </c>
      <c r="X9" s="196">
        <v>10.5</v>
      </c>
      <c r="Y9" s="215">
        <v>26</v>
      </c>
    </row>
    <row r="10" spans="1:25" x14ac:dyDescent="0.2">
      <c r="B10" s="118" t="s">
        <v>95</v>
      </c>
      <c r="C10" s="208">
        <v>450000</v>
      </c>
      <c r="D10" s="206"/>
      <c r="E10" s="280">
        <f>Enero!D36</f>
        <v>0</v>
      </c>
      <c r="F10" s="280">
        <f>Febrero!D32</f>
        <v>0</v>
      </c>
      <c r="G10" s="281">
        <f>Marzo!D39</f>
        <v>0</v>
      </c>
      <c r="H10" s="282"/>
      <c r="I10" s="280">
        <f>Abril!D38</f>
        <v>374659</v>
      </c>
      <c r="J10" s="280">
        <f>Mayo!D24</f>
        <v>0</v>
      </c>
      <c r="K10" s="281">
        <f>Junio!D26</f>
        <v>837684</v>
      </c>
      <c r="L10" s="282"/>
      <c r="M10" s="281">
        <f>Julio!D28</f>
        <v>0</v>
      </c>
      <c r="N10" s="280">
        <f>Agosto!D26</f>
        <v>0</v>
      </c>
      <c r="O10" s="281">
        <f>+Septiembre!D28</f>
        <v>0</v>
      </c>
      <c r="P10" s="283"/>
      <c r="Q10" s="284">
        <f>+Octubre!D28</f>
        <v>0</v>
      </c>
      <c r="R10" s="285">
        <f>Noviembre!D28</f>
        <v>0</v>
      </c>
      <c r="S10" s="286">
        <f>Diciembre!D28</f>
        <v>0</v>
      </c>
      <c r="T10" s="283">
        <f t="shared" si="0"/>
        <v>0</v>
      </c>
      <c r="W10" s="190">
        <v>18</v>
      </c>
      <c r="X10" s="196">
        <v>6</v>
      </c>
      <c r="Y10" s="215">
        <v>19</v>
      </c>
    </row>
    <row r="11" spans="1:25" ht="13.5" thickBot="1" x14ac:dyDescent="0.25">
      <c r="B11" s="118" t="s">
        <v>358</v>
      </c>
      <c r="C11" s="206">
        <f>SUM(C6:C10)*-0.1</f>
        <v>-8368500</v>
      </c>
      <c r="D11" s="225"/>
      <c r="E11" s="280">
        <f>Enero!D38</f>
        <v>0</v>
      </c>
      <c r="F11" s="280">
        <f>Febrero!D34</f>
        <v>0</v>
      </c>
      <c r="G11" s="281">
        <f>Marzo!D41</f>
        <v>0</v>
      </c>
      <c r="H11" s="282"/>
      <c r="I11" s="287">
        <f>Marzo!F41</f>
        <v>0</v>
      </c>
      <c r="J11" s="287">
        <f>Mayo!D29</f>
        <v>0</v>
      </c>
      <c r="K11" s="281">
        <f>Junio!D32</f>
        <v>0</v>
      </c>
      <c r="L11" s="282"/>
      <c r="M11" s="281">
        <f>Julio!D34</f>
        <v>0</v>
      </c>
      <c r="N11" s="280">
        <f>Agosto!D37</f>
        <v>0</v>
      </c>
      <c r="O11" s="281">
        <f>+Septiembre!D34</f>
        <v>0</v>
      </c>
      <c r="P11" s="283"/>
      <c r="Q11" s="284">
        <f>+Octubre!D34</f>
        <v>0</v>
      </c>
      <c r="R11" s="285">
        <f>Noviembre!D34</f>
        <v>0</v>
      </c>
      <c r="S11" s="286">
        <f>Diciembre!D34</f>
        <v>0</v>
      </c>
      <c r="T11" s="283">
        <f t="shared" si="0"/>
        <v>0</v>
      </c>
      <c r="W11" s="197">
        <v>1</v>
      </c>
      <c r="X11" s="212" t="s">
        <v>364</v>
      </c>
      <c r="Y11" s="216">
        <v>3</v>
      </c>
    </row>
    <row r="12" spans="1:25" s="18" customFormat="1" ht="13.5" thickBot="1" x14ac:dyDescent="0.25">
      <c r="A12" s="1" t="s">
        <v>0</v>
      </c>
      <c r="B12" s="177" t="s">
        <v>27</v>
      </c>
      <c r="C12" s="209">
        <f>SUM(C5:C5)</f>
        <v>75316500</v>
      </c>
      <c r="D12" s="209">
        <f>SUM(D5:D5)</f>
        <v>6276375</v>
      </c>
      <c r="E12" s="288">
        <f>SUM(E6:E11)</f>
        <v>23368949</v>
      </c>
      <c r="F12" s="289">
        <f>SUM(F6:F11)</f>
        <v>16406000</v>
      </c>
      <c r="G12" s="289">
        <f>SUM(G6:G11)</f>
        <v>13607287</v>
      </c>
      <c r="H12" s="290">
        <f>+E12+F12+G12</f>
        <v>53382236</v>
      </c>
      <c r="I12" s="291">
        <f>SUM(I6:I11)</f>
        <v>10349688</v>
      </c>
      <c r="J12" s="291">
        <f>SUM(J6:J11)</f>
        <v>2843108</v>
      </c>
      <c r="K12" s="291">
        <f>SUM(K6:K11)</f>
        <v>8002956</v>
      </c>
      <c r="L12" s="290">
        <f>+I12+J12+K12</f>
        <v>21195752</v>
      </c>
      <c r="M12" s="289">
        <f>SUM(M5)</f>
        <v>3059531</v>
      </c>
      <c r="N12" s="288">
        <f>SUM(N6:N11)</f>
        <v>2678978</v>
      </c>
      <c r="O12" s="292">
        <f>SUM(O6:O11)</f>
        <v>1816295</v>
      </c>
      <c r="P12" s="293">
        <f>SUM(P5:P11)</f>
        <v>7554804</v>
      </c>
      <c r="Q12" s="291">
        <f>SUM(Q6:Q11)</f>
        <v>226281</v>
      </c>
      <c r="R12" s="291">
        <f>SUM(R6:R11)</f>
        <v>2729524</v>
      </c>
      <c r="S12" s="294">
        <f>SUM(S5:S11)</f>
        <v>0</v>
      </c>
      <c r="T12" s="293">
        <f>SUM(T5:T11)</f>
        <v>88044402</v>
      </c>
    </row>
    <row r="13" spans="1:25" x14ac:dyDescent="0.2">
      <c r="A13" s="2"/>
      <c r="B13" s="19" t="s">
        <v>365</v>
      </c>
      <c r="C13" s="208">
        <v>50000000</v>
      </c>
      <c r="D13" s="208">
        <f>+C13/12</f>
        <v>4166666.6666666665</v>
      </c>
      <c r="E13" s="280"/>
      <c r="F13" s="280">
        <f>Febrero!D36+Febrero!D40+Febrero!D48</f>
        <v>1480000</v>
      </c>
      <c r="G13" s="281">
        <f>Marzo!D48</f>
        <v>580000</v>
      </c>
      <c r="H13" s="282">
        <f>E13+F13+G13</f>
        <v>2060000</v>
      </c>
      <c r="I13" s="295">
        <f>Abril!D45+Abril!D50+Abril!D57</f>
        <v>0</v>
      </c>
      <c r="J13" s="295">
        <f>Mayo!D31+Mayo!D36+Mayo!D43</f>
        <v>2345200</v>
      </c>
      <c r="K13" s="295">
        <f>Junio!D34+Junio!D39+Junio!D46</f>
        <v>7848848</v>
      </c>
      <c r="L13" s="282">
        <f>I13+J13+K13</f>
        <v>10194048</v>
      </c>
      <c r="M13" s="281">
        <f>Julio!D41+Julio!D48+Julio!D60</f>
        <v>1390000</v>
      </c>
      <c r="N13" s="280">
        <f>Agosto!D44+Agosto!D51+Agosto!D68</f>
        <v>2840000</v>
      </c>
      <c r="O13" s="281">
        <f>+Septiembre!D37+Septiembre!D41+Septiembre!D67</f>
        <v>10598785</v>
      </c>
      <c r="P13" s="283">
        <f>+M13+N13+O13</f>
        <v>14828785</v>
      </c>
      <c r="Q13" s="284">
        <f>++Octubre!D36++Octubre!D41+Octubre!D47+Octubre!D64</f>
        <v>48355880</v>
      </c>
      <c r="R13" s="285">
        <f>Noviembre!D47</f>
        <v>2000000</v>
      </c>
      <c r="S13" s="286">
        <f>Diciembre!D47</f>
        <v>0</v>
      </c>
      <c r="T13" s="283">
        <f>+H13+L13+P13+Q13+R13+S13</f>
        <v>77438713</v>
      </c>
    </row>
    <row r="14" spans="1:25" x14ac:dyDescent="0.2">
      <c r="A14" s="2"/>
      <c r="B14" s="19" t="s">
        <v>246</v>
      </c>
      <c r="C14" s="208">
        <v>1000000</v>
      </c>
      <c r="D14" s="208">
        <f t="shared" ref="D14:D17" si="1">+C14/12</f>
        <v>83333.333333333328</v>
      </c>
      <c r="E14" s="280">
        <f>Enero!D54</f>
        <v>0</v>
      </c>
      <c r="F14" s="280">
        <f>Febrero!D52</f>
        <v>0</v>
      </c>
      <c r="G14" s="281">
        <f>Marzo!D59</f>
        <v>0</v>
      </c>
      <c r="H14" s="282">
        <f t="shared" ref="H14:H17" si="2">E14+F14+G14</f>
        <v>0</v>
      </c>
      <c r="I14" s="295">
        <f>Abril!D61</f>
        <v>0</v>
      </c>
      <c r="J14" s="295">
        <f>Mayo!D47</f>
        <v>0</v>
      </c>
      <c r="K14" s="295">
        <f>Junio!D52</f>
        <v>0</v>
      </c>
      <c r="L14" s="282">
        <f t="shared" ref="L14:L17" si="3">I14+J14+K14</f>
        <v>0</v>
      </c>
      <c r="M14" s="281">
        <f>Julio!D54</f>
        <v>0</v>
      </c>
      <c r="N14" s="280">
        <f>Agosto!D57</f>
        <v>8800000</v>
      </c>
      <c r="O14" s="281">
        <f>+Septiembre!D72</f>
        <v>3000000</v>
      </c>
      <c r="P14" s="283">
        <f>+M14+N14+O14</f>
        <v>11800000</v>
      </c>
      <c r="Q14" s="284">
        <f>+Octubre!D53</f>
        <v>621000</v>
      </c>
      <c r="R14" s="285">
        <f>Noviembre!D53</f>
        <v>250000</v>
      </c>
      <c r="S14" s="286">
        <f>Diciembre!D41+Diciembre!D53</f>
        <v>1340000</v>
      </c>
      <c r="T14" s="283">
        <f>+H14+L14+P14+Q14+R14+S14</f>
        <v>14011000</v>
      </c>
    </row>
    <row r="15" spans="1:25" x14ac:dyDescent="0.2">
      <c r="A15" s="2"/>
      <c r="B15" s="19" t="s">
        <v>90</v>
      </c>
      <c r="C15" s="208">
        <v>6500000</v>
      </c>
      <c r="D15" s="208">
        <f>+C15/12</f>
        <v>541666.66666666663</v>
      </c>
      <c r="E15" s="280">
        <f>Enero!D57</f>
        <v>0</v>
      </c>
      <c r="F15" s="280">
        <f>Febrero!D55</f>
        <v>0</v>
      </c>
      <c r="G15" s="281">
        <f>Marzo!D62</f>
        <v>0</v>
      </c>
      <c r="H15" s="282">
        <f t="shared" si="2"/>
        <v>0</v>
      </c>
      <c r="I15" s="295">
        <f>Abril!D64</f>
        <v>0</v>
      </c>
      <c r="J15" s="295">
        <f>Mayo!D50</f>
        <v>0</v>
      </c>
      <c r="K15" s="295">
        <f>Junio!D55</f>
        <v>0</v>
      </c>
      <c r="L15" s="282">
        <f t="shared" si="3"/>
        <v>0</v>
      </c>
      <c r="M15" s="281">
        <f>Julio!D57</f>
        <v>0</v>
      </c>
      <c r="N15" s="280">
        <f>Agosto!D65</f>
        <v>0</v>
      </c>
      <c r="O15" s="281">
        <f>+Septiembre!D80</f>
        <v>0</v>
      </c>
      <c r="P15" s="283">
        <f t="shared" ref="P15:P17" si="4">+M15+N15+O15</f>
        <v>0</v>
      </c>
      <c r="Q15" s="284">
        <f>+Octubre!D61</f>
        <v>0</v>
      </c>
      <c r="R15" s="285"/>
      <c r="S15" s="286">
        <f>Diciembre!D60</f>
        <v>0</v>
      </c>
      <c r="T15" s="283">
        <f t="shared" ref="T15:T17" si="5">+H15+L15+P15+Q15+R15+S15</f>
        <v>0</v>
      </c>
    </row>
    <row r="16" spans="1:25" x14ac:dyDescent="0.2">
      <c r="A16" s="2"/>
      <c r="B16" s="19" t="s">
        <v>384</v>
      </c>
      <c r="C16" s="208">
        <v>15000000</v>
      </c>
      <c r="D16" s="208">
        <f>+C16/12</f>
        <v>1250000</v>
      </c>
      <c r="E16" s="280">
        <f>Enero!D50</f>
        <v>16246601</v>
      </c>
      <c r="F16" s="280">
        <f>Febrero!D48</f>
        <v>0</v>
      </c>
      <c r="G16" s="281">
        <f>Marzo!D55</f>
        <v>0</v>
      </c>
      <c r="H16" s="282">
        <f t="shared" si="2"/>
        <v>16246601</v>
      </c>
      <c r="I16" s="295">
        <f>Abril!D57</f>
        <v>0</v>
      </c>
      <c r="J16" s="295">
        <f>Mayo!D53</f>
        <v>0</v>
      </c>
      <c r="K16" s="295">
        <f>Junio!D58</f>
        <v>0</v>
      </c>
      <c r="L16" s="282">
        <f t="shared" si="3"/>
        <v>0</v>
      </c>
      <c r="M16" s="281"/>
      <c r="N16" s="280"/>
      <c r="O16" s="281"/>
      <c r="P16" s="283">
        <f t="shared" si="4"/>
        <v>0</v>
      </c>
      <c r="Q16" s="284"/>
      <c r="R16" s="285"/>
      <c r="S16" s="286"/>
      <c r="T16" s="283">
        <f t="shared" si="5"/>
        <v>16246601</v>
      </c>
    </row>
    <row r="17" spans="1:21" ht="13.5" thickBot="1" x14ac:dyDescent="0.25">
      <c r="A17" s="2"/>
      <c r="B17" s="20" t="s">
        <v>383</v>
      </c>
      <c r="C17" s="208">
        <v>10000000</v>
      </c>
      <c r="D17" s="208">
        <f t="shared" si="1"/>
        <v>833333.33333333337</v>
      </c>
      <c r="E17" s="280">
        <f>Enero!D60</f>
        <v>0</v>
      </c>
      <c r="F17" s="280">
        <f>Febrero!D58</f>
        <v>0</v>
      </c>
      <c r="G17" s="281">
        <f>Marzo!D65</f>
        <v>0</v>
      </c>
      <c r="H17" s="282">
        <f t="shared" si="2"/>
        <v>0</v>
      </c>
      <c r="I17" s="295">
        <f>Abril!D67</f>
        <v>0</v>
      </c>
      <c r="J17" s="295">
        <v>0</v>
      </c>
      <c r="K17" s="295">
        <v>0</v>
      </c>
      <c r="L17" s="282">
        <f t="shared" si="3"/>
        <v>0</v>
      </c>
      <c r="M17" s="281"/>
      <c r="N17" s="280"/>
      <c r="O17" s="281"/>
      <c r="P17" s="283">
        <f t="shared" si="4"/>
        <v>0</v>
      </c>
      <c r="Q17" s="284"/>
      <c r="R17" s="285">
        <f>Noviembre!D60</f>
        <v>0</v>
      </c>
      <c r="S17" s="286">
        <f>Diciembre!D37</f>
        <v>19470908</v>
      </c>
      <c r="T17" s="283">
        <f t="shared" si="5"/>
        <v>19470908</v>
      </c>
    </row>
    <row r="18" spans="1:21" s="18" customFormat="1" ht="13.5" thickBot="1" x14ac:dyDescent="0.25">
      <c r="A18" s="1">
        <v>2</v>
      </c>
      <c r="B18" s="179" t="s">
        <v>83</v>
      </c>
      <c r="C18" s="210">
        <f t="shared" ref="C18" si="6">SUM(C13:C17)</f>
        <v>82500000</v>
      </c>
      <c r="D18" s="210">
        <f>+C18/12</f>
        <v>6875000</v>
      </c>
      <c r="E18" s="288">
        <f>SUM(E13:E17)</f>
        <v>16246601</v>
      </c>
      <c r="F18" s="288">
        <f>SUM(F13:F17)</f>
        <v>1480000</v>
      </c>
      <c r="G18" s="288">
        <f>SUM(G13:G17)</f>
        <v>580000</v>
      </c>
      <c r="H18" s="296">
        <f>SUM(H13:H17)</f>
        <v>18306601</v>
      </c>
      <c r="I18" s="294">
        <f>SUM(I13:I17)</f>
        <v>0</v>
      </c>
      <c r="J18" s="294">
        <f t="shared" ref="J18" si="7">SUM(J13:J17)</f>
        <v>2345200</v>
      </c>
      <c r="K18" s="294">
        <f t="shared" ref="K18:Q18" si="8">SUM(K13:K17)</f>
        <v>7848848</v>
      </c>
      <c r="L18" s="296">
        <f t="shared" si="8"/>
        <v>10194048</v>
      </c>
      <c r="M18" s="288">
        <f t="shared" si="8"/>
        <v>1390000</v>
      </c>
      <c r="N18" s="288">
        <f t="shared" si="8"/>
        <v>11640000</v>
      </c>
      <c r="O18" s="288">
        <f t="shared" si="8"/>
        <v>13598785</v>
      </c>
      <c r="P18" s="297">
        <f t="shared" si="8"/>
        <v>26628785</v>
      </c>
      <c r="Q18" s="294">
        <f t="shared" si="8"/>
        <v>48976880</v>
      </c>
      <c r="R18" s="294">
        <f>SUM(R13:R17)</f>
        <v>2250000</v>
      </c>
      <c r="S18" s="294">
        <f>SUM(S13:S17)</f>
        <v>20810908</v>
      </c>
      <c r="T18" s="297">
        <f>SUM(T13:T17)</f>
        <v>127167222</v>
      </c>
    </row>
    <row r="19" spans="1:21" ht="13.5" thickBot="1" x14ac:dyDescent="0.25">
      <c r="A19" s="15"/>
      <c r="B19" s="19" t="s">
        <v>84</v>
      </c>
      <c r="C19" s="206">
        <v>0</v>
      </c>
      <c r="D19" s="206">
        <f>+C19/12</f>
        <v>0</v>
      </c>
      <c r="E19" s="280">
        <f>Enero!D64</f>
        <v>696694</v>
      </c>
      <c r="F19" s="280">
        <f>Febrero!D62</f>
        <v>49553</v>
      </c>
      <c r="G19" s="281">
        <f>Marzo!D68</f>
        <v>24562</v>
      </c>
      <c r="H19" s="282">
        <f>E19+F19+G19</f>
        <v>770809</v>
      </c>
      <c r="I19" s="281">
        <f>Abril!D70</f>
        <v>75517</v>
      </c>
      <c r="J19" s="280">
        <f>Mayo!D57</f>
        <v>123773</v>
      </c>
      <c r="K19" s="284">
        <f>Junio!D61</f>
        <v>126505</v>
      </c>
      <c r="L19" s="282">
        <f>I19+J19+K19</f>
        <v>325795</v>
      </c>
      <c r="M19" s="281">
        <f>Julio!D66</f>
        <v>768418</v>
      </c>
      <c r="N19" s="280">
        <f>Agosto!D73</f>
        <v>53651</v>
      </c>
      <c r="O19" s="281">
        <f>+Septiembre!D89</f>
        <v>453484</v>
      </c>
      <c r="P19" s="283">
        <f>+M19+N19+O19</f>
        <v>1275553</v>
      </c>
      <c r="Q19" s="284">
        <f>+Octubre!D69</f>
        <v>125062</v>
      </c>
      <c r="R19" s="285">
        <f>Noviembre!D68</f>
        <v>740130</v>
      </c>
      <c r="S19" s="286">
        <f>Diciembre!D68</f>
        <v>719822</v>
      </c>
      <c r="T19" s="283">
        <f>+H19+L19+P19+Q19+R19+S19</f>
        <v>3957171</v>
      </c>
    </row>
    <row r="20" spans="1:21" s="18" customFormat="1" ht="13.5" thickBot="1" x14ac:dyDescent="0.25">
      <c r="A20" s="1">
        <v>3</v>
      </c>
      <c r="B20" s="179" t="s">
        <v>54</v>
      </c>
      <c r="C20" s="178">
        <f t="shared" ref="C20:D20" si="9">SUM(C19:C19)</f>
        <v>0</v>
      </c>
      <c r="D20" s="178">
        <f t="shared" si="9"/>
        <v>0</v>
      </c>
      <c r="E20" s="298">
        <f>SUM(E19)</f>
        <v>696694</v>
      </c>
      <c r="F20" s="298">
        <f>SUM(F19)</f>
        <v>49553</v>
      </c>
      <c r="G20" s="298">
        <f>SUM(G19)</f>
        <v>24562</v>
      </c>
      <c r="H20" s="296">
        <f>SUM(H19)</f>
        <v>770809</v>
      </c>
      <c r="I20" s="298">
        <f>SUM(I19)</f>
        <v>75517</v>
      </c>
      <c r="J20" s="298">
        <f t="shared" ref="J20:K20" si="10">SUM(J19)</f>
        <v>123773</v>
      </c>
      <c r="K20" s="298">
        <f t="shared" si="10"/>
        <v>126505</v>
      </c>
      <c r="L20" s="296">
        <f t="shared" ref="L20:Q20" si="11">SUM(L19)</f>
        <v>325795</v>
      </c>
      <c r="M20" s="288">
        <f t="shared" si="11"/>
        <v>768418</v>
      </c>
      <c r="N20" s="288">
        <f t="shared" si="11"/>
        <v>53651</v>
      </c>
      <c r="O20" s="288">
        <f t="shared" si="11"/>
        <v>453484</v>
      </c>
      <c r="P20" s="299">
        <f t="shared" si="11"/>
        <v>1275553</v>
      </c>
      <c r="Q20" s="298">
        <f t="shared" si="11"/>
        <v>125062</v>
      </c>
      <c r="R20" s="298">
        <f>SUM(R19)</f>
        <v>740130</v>
      </c>
      <c r="S20" s="298">
        <f>SUM(S19)</f>
        <v>719822</v>
      </c>
      <c r="T20" s="299">
        <f>SUM(T19)</f>
        <v>3957171</v>
      </c>
    </row>
    <row r="21" spans="1:21" s="86" customFormat="1" ht="13.5" thickBot="1" x14ac:dyDescent="0.25">
      <c r="A21" s="8"/>
      <c r="B21" s="6"/>
      <c r="C21" s="17"/>
      <c r="D21" s="17"/>
      <c r="E21" s="300"/>
      <c r="F21" s="300"/>
      <c r="G21" s="301"/>
      <c r="H21" s="302"/>
      <c r="I21" s="303"/>
      <c r="J21" s="304"/>
      <c r="K21" s="303"/>
      <c r="L21" s="302"/>
      <c r="M21" s="301"/>
      <c r="N21" s="300"/>
      <c r="O21" s="301"/>
      <c r="P21" s="305"/>
      <c r="Q21" s="303"/>
      <c r="R21" s="304"/>
      <c r="S21" s="306"/>
      <c r="T21" s="305"/>
    </row>
    <row r="22" spans="1:21" s="18" customFormat="1" ht="13.5" thickBot="1" x14ac:dyDescent="0.25">
      <c r="A22" s="5"/>
      <c r="B22" s="180" t="s">
        <v>10</v>
      </c>
      <c r="C22" s="211">
        <f>SUM(C12+C18+C20)</f>
        <v>157816500</v>
      </c>
      <c r="D22" s="211">
        <f>SUM(D12+D18+D20)</f>
        <v>13151375</v>
      </c>
      <c r="E22" s="307">
        <f>SUM(E12+E18+E20)</f>
        <v>40312244</v>
      </c>
      <c r="F22" s="307">
        <f>SUM(F12+F18+F20)</f>
        <v>17935553</v>
      </c>
      <c r="G22" s="307">
        <f>SUM(G12+G18+G20)</f>
        <v>14211849</v>
      </c>
      <c r="H22" s="308">
        <f>H12+H18+H20</f>
        <v>72459646</v>
      </c>
      <c r="I22" s="309">
        <f>I12+I18+I20</f>
        <v>10425205</v>
      </c>
      <c r="J22" s="309">
        <f t="shared" ref="J22:K22" si="12">J12+J18+J20</f>
        <v>5312081</v>
      </c>
      <c r="K22" s="309">
        <f t="shared" si="12"/>
        <v>15978309</v>
      </c>
      <c r="L22" s="308">
        <f>L12+L18+L20</f>
        <v>31715595</v>
      </c>
      <c r="M22" s="310">
        <f>SUM(M12+M18+M20)</f>
        <v>5217949</v>
      </c>
      <c r="N22" s="310">
        <f t="shared" ref="N22:S22" si="13">+N12+N18+N20</f>
        <v>14372629</v>
      </c>
      <c r="O22" s="310">
        <f t="shared" si="13"/>
        <v>15868564</v>
      </c>
      <c r="P22" s="311">
        <f t="shared" si="13"/>
        <v>35459142</v>
      </c>
      <c r="Q22" s="309">
        <f t="shared" si="13"/>
        <v>49328223</v>
      </c>
      <c r="R22" s="309">
        <f t="shared" si="13"/>
        <v>5719654</v>
      </c>
      <c r="S22" s="309">
        <f t="shared" si="13"/>
        <v>21530730</v>
      </c>
      <c r="T22" s="311">
        <f>+H22+L22+P22+Q22++R22+S22</f>
        <v>216212990</v>
      </c>
    </row>
    <row r="23" spans="1:21" x14ac:dyDescent="0.2">
      <c r="A23" s="3"/>
      <c r="B23" s="6"/>
      <c r="C23" s="7"/>
      <c r="D23" s="7"/>
      <c r="E23" s="312"/>
    </row>
    <row r="24" spans="1:21" x14ac:dyDescent="0.2">
      <c r="A24" s="3"/>
      <c r="B24" s="6"/>
      <c r="C24" s="7"/>
      <c r="D24" s="7"/>
      <c r="E24" s="312"/>
    </row>
    <row r="25" spans="1:21" x14ac:dyDescent="0.2">
      <c r="A25" s="3"/>
      <c r="B25" s="87"/>
      <c r="C25" s="88"/>
      <c r="D25" s="88"/>
    </row>
    <row r="26" spans="1:21" x14ac:dyDescent="0.2">
      <c r="A26" s="3" t="s">
        <v>367</v>
      </c>
      <c r="B26" s="87"/>
    </row>
    <row r="27" spans="1:21" ht="13.5" thickBot="1" x14ac:dyDescent="0.25">
      <c r="A27" s="3"/>
      <c r="B27" s="4"/>
    </row>
    <row r="28" spans="1:21" ht="13.5" thickBot="1" x14ac:dyDescent="0.25">
      <c r="A28" s="92"/>
      <c r="B28" s="377" t="s">
        <v>360</v>
      </c>
      <c r="C28" s="378"/>
      <c r="D28" s="378"/>
    </row>
    <row r="29" spans="1:21" ht="22.15" customHeight="1" thickBot="1" x14ac:dyDescent="0.3">
      <c r="B29" s="379"/>
      <c r="C29" s="380"/>
      <c r="D29" s="380"/>
      <c r="E29" s="313" t="s">
        <v>234</v>
      </c>
      <c r="F29" s="314" t="s">
        <v>235</v>
      </c>
      <c r="G29" s="314" t="s">
        <v>236</v>
      </c>
      <c r="H29" s="269" t="s">
        <v>388</v>
      </c>
      <c r="I29" s="314" t="s">
        <v>237</v>
      </c>
      <c r="J29" s="314" t="s">
        <v>238</v>
      </c>
      <c r="K29" s="314" t="s">
        <v>239</v>
      </c>
      <c r="L29" s="269" t="s">
        <v>392</v>
      </c>
      <c r="M29" s="315" t="s">
        <v>240</v>
      </c>
      <c r="N29" s="315" t="s">
        <v>241</v>
      </c>
      <c r="O29" s="315" t="s">
        <v>242</v>
      </c>
      <c r="P29" s="269" t="s">
        <v>396</v>
      </c>
      <c r="Q29" s="314" t="s">
        <v>243</v>
      </c>
      <c r="R29" s="314" t="s">
        <v>244</v>
      </c>
      <c r="S29" s="314" t="s">
        <v>245</v>
      </c>
      <c r="T29" s="269" t="s">
        <v>711</v>
      </c>
      <c r="U29" s="169" t="s">
        <v>362</v>
      </c>
    </row>
    <row r="30" spans="1:21" ht="15" x14ac:dyDescent="0.25">
      <c r="A30" s="12">
        <v>20101</v>
      </c>
      <c r="B30" s="181" t="s">
        <v>55</v>
      </c>
      <c r="C30" s="203">
        <f>(U30)</f>
        <v>36527531</v>
      </c>
      <c r="D30" s="203">
        <v>5350000</v>
      </c>
      <c r="E30" s="316">
        <f>Enero!D72</f>
        <v>5897627</v>
      </c>
      <c r="F30" s="316">
        <f>Febrero!D70</f>
        <v>5603243</v>
      </c>
      <c r="G30" s="317">
        <f>Marzo!D77</f>
        <v>6959772</v>
      </c>
      <c r="H30" s="318">
        <f>E30+F30+G30</f>
        <v>18460642</v>
      </c>
      <c r="I30" s="319">
        <f>Abril!D80</f>
        <v>5727452</v>
      </c>
      <c r="J30" s="316">
        <f>Mayo!D66</f>
        <v>7150977</v>
      </c>
      <c r="K30" s="316">
        <f>Junio!D71</f>
        <v>5388316</v>
      </c>
      <c r="L30" s="318">
        <f>I30+J30+K30</f>
        <v>18266745</v>
      </c>
      <c r="M30" s="320">
        <f>Julio!D75</f>
        <v>5398695</v>
      </c>
      <c r="N30" s="320">
        <f>+Agosto!D83</f>
        <v>5399672</v>
      </c>
      <c r="O30" s="320">
        <f>+Septiembre!D98</f>
        <v>5657441</v>
      </c>
      <c r="P30" s="318">
        <f>+M30+N30+O30</f>
        <v>16455808</v>
      </c>
      <c r="Q30" s="316">
        <f>+Octubre!D78</f>
        <v>5387826</v>
      </c>
      <c r="R30" s="316">
        <f>Noviembre!D77</f>
        <v>6351182</v>
      </c>
      <c r="S30" s="316">
        <f>Diciembre!D78</f>
        <v>10034447</v>
      </c>
      <c r="T30" s="318">
        <f>+H30+L30+P30+Q30+R30+S30</f>
        <v>74956650</v>
      </c>
      <c r="U30" s="371">
        <f>+H34+P34</f>
        <v>36527531</v>
      </c>
    </row>
    <row r="31" spans="1:21" ht="15" x14ac:dyDescent="0.25">
      <c r="A31" s="16">
        <v>20102</v>
      </c>
      <c r="B31" s="182" t="s">
        <v>127</v>
      </c>
      <c r="C31" s="203">
        <f>(U31)</f>
        <v>400000</v>
      </c>
      <c r="D31" s="203">
        <f>(C31/12)</f>
        <v>33333.333333333336</v>
      </c>
      <c r="E31" s="316">
        <f>Enero!D84</f>
        <v>0</v>
      </c>
      <c r="F31" s="316">
        <f>Febrero!D82</f>
        <v>0</v>
      </c>
      <c r="G31" s="317">
        <f>Marzo!D89</f>
        <v>0</v>
      </c>
      <c r="H31" s="318">
        <f>E31+F31+G31</f>
        <v>0</v>
      </c>
      <c r="I31" s="321">
        <f>Abril!D91</f>
        <v>0</v>
      </c>
      <c r="J31" s="321">
        <f>Mayo!D75</f>
        <v>0</v>
      </c>
      <c r="K31" s="321">
        <f>Junio!D76</f>
        <v>0</v>
      </c>
      <c r="L31" s="318">
        <f>I31+J31+K31</f>
        <v>0</v>
      </c>
      <c r="M31" s="322">
        <f>Julio!D81</f>
        <v>0</v>
      </c>
      <c r="N31" s="322">
        <f>+Agosto!D89</f>
        <v>0</v>
      </c>
      <c r="O31" s="322">
        <f>+Septiembre!D104</f>
        <v>0</v>
      </c>
      <c r="P31" s="318">
        <f t="shared" ref="P31:P33" si="14">+M31+N31+O31</f>
        <v>0</v>
      </c>
      <c r="Q31" s="323">
        <f>+Octubre!D84</f>
        <v>0</v>
      </c>
      <c r="R31" s="323">
        <f>Noviembre!D87</f>
        <v>0</v>
      </c>
      <c r="S31" s="324">
        <f>Diciembre!D88</f>
        <v>0</v>
      </c>
      <c r="T31" s="318">
        <f>+H31+L31+P31+Q31+R31+S31</f>
        <v>0</v>
      </c>
      <c r="U31" s="171">
        <v>400000</v>
      </c>
    </row>
    <row r="32" spans="1:21" ht="15" x14ac:dyDescent="0.25">
      <c r="A32" s="16"/>
      <c r="B32" s="182" t="s">
        <v>67</v>
      </c>
      <c r="C32" s="203">
        <f>(U32)</f>
        <v>5847534</v>
      </c>
      <c r="D32" s="203">
        <f>(C32/12)</f>
        <v>487294.5</v>
      </c>
      <c r="E32" s="316">
        <f>Enero!D90</f>
        <v>232630</v>
      </c>
      <c r="F32" s="316">
        <f>Febrero!D88</f>
        <v>233541</v>
      </c>
      <c r="G32" s="317">
        <f>Marzo!D95</f>
        <v>234901</v>
      </c>
      <c r="H32" s="318">
        <f t="shared" ref="H32:H33" si="15">E32+F32+G32</f>
        <v>701072</v>
      </c>
      <c r="I32" s="325">
        <f>Abril!D97</f>
        <v>235420</v>
      </c>
      <c r="J32" s="326">
        <f>Mayo!D81</f>
        <v>236388</v>
      </c>
      <c r="K32" s="326">
        <f>Junio!D82</f>
        <v>474327</v>
      </c>
      <c r="L32" s="318">
        <f>I32+J32+K32</f>
        <v>946135</v>
      </c>
      <c r="M32" s="322">
        <f>Julio!D87</f>
        <v>237969</v>
      </c>
      <c r="N32" s="322">
        <f>+Agosto!D95</f>
        <v>431877</v>
      </c>
      <c r="O32" s="322">
        <f>+Septiembre!D110</f>
        <v>240163</v>
      </c>
      <c r="P32" s="318">
        <f t="shared" si="14"/>
        <v>910009</v>
      </c>
      <c r="Q32" s="326">
        <f>+Octubre!D90</f>
        <v>241367</v>
      </c>
      <c r="R32" s="326">
        <f>Noviembre!D93</f>
        <v>244518</v>
      </c>
      <c r="S32" s="326">
        <f>Diciembre!D94</f>
        <v>247217</v>
      </c>
      <c r="T32" s="318">
        <f t="shared" ref="T32:T33" si="16">+H32+L32+P32+Q32+R32+S32</f>
        <v>3290318</v>
      </c>
      <c r="U32" s="372">
        <f>SUM(E32:S32)</f>
        <v>5847534</v>
      </c>
    </row>
    <row r="33" spans="1:21" ht="15" x14ac:dyDescent="0.25">
      <c r="A33" s="20"/>
      <c r="B33" s="182" t="s">
        <v>85</v>
      </c>
      <c r="C33" s="203">
        <v>200000</v>
      </c>
      <c r="D33" s="203">
        <f>(C33/12)</f>
        <v>16666.666666666668</v>
      </c>
      <c r="E33" s="316">
        <f>Enero!D94</f>
        <v>0</v>
      </c>
      <c r="F33" s="316">
        <f>Febrero!D92</f>
        <v>0</v>
      </c>
      <c r="G33" s="317">
        <f>Marzo!D99</f>
        <v>0</v>
      </c>
      <c r="H33" s="318">
        <f t="shared" si="15"/>
        <v>0</v>
      </c>
      <c r="I33" s="321">
        <f>Abril!D101</f>
        <v>0</v>
      </c>
      <c r="J33" s="321">
        <f>Mayo!D85</f>
        <v>0</v>
      </c>
      <c r="K33" s="321">
        <f>Junio!D86</f>
        <v>0</v>
      </c>
      <c r="L33" s="318">
        <f>I33+J33+K33</f>
        <v>0</v>
      </c>
      <c r="M33" s="327">
        <f>Julio!D91</f>
        <v>0</v>
      </c>
      <c r="N33" s="327">
        <f>+Agosto!D100</f>
        <v>0</v>
      </c>
      <c r="O33" s="327">
        <f>+Septiembre!D115</f>
        <v>0</v>
      </c>
      <c r="P33" s="318">
        <f t="shared" si="14"/>
        <v>0</v>
      </c>
      <c r="Q33" s="328">
        <f>+Octubre!D95</f>
        <v>0</v>
      </c>
      <c r="R33" s="328">
        <f>Noviembre!D98</f>
        <v>0</v>
      </c>
      <c r="S33" s="329">
        <f>Diciembre!D99</f>
        <v>0</v>
      </c>
      <c r="T33" s="318">
        <f t="shared" si="16"/>
        <v>0</v>
      </c>
      <c r="U33" s="171">
        <f>+C33</f>
        <v>200000</v>
      </c>
    </row>
    <row r="34" spans="1:21" s="18" customFormat="1" x14ac:dyDescent="0.2">
      <c r="A34" s="11" t="s">
        <v>0</v>
      </c>
      <c r="B34" s="199" t="s">
        <v>28</v>
      </c>
      <c r="C34" s="201">
        <f>SUM(C30:C33)</f>
        <v>42975065</v>
      </c>
      <c r="D34" s="201">
        <f t="shared" ref="D34" si="17">SUM(D30:D33)</f>
        <v>5887294.5</v>
      </c>
      <c r="E34" s="330">
        <f>SUM(E30:E33)</f>
        <v>6130257</v>
      </c>
      <c r="F34" s="330">
        <f>SUM(F30:F33)</f>
        <v>5836784</v>
      </c>
      <c r="G34" s="331">
        <f>SUM(G30:G33)</f>
        <v>7194673</v>
      </c>
      <c r="H34" s="332">
        <f>SUM(H30:H33)</f>
        <v>19161714</v>
      </c>
      <c r="I34" s="333">
        <f>SUM(I30:I33)</f>
        <v>5962872</v>
      </c>
      <c r="J34" s="333">
        <f t="shared" ref="J34" si="18">SUM(J30:J33)</f>
        <v>7387365</v>
      </c>
      <c r="K34" s="333">
        <f t="shared" ref="K34:Q34" si="19">SUM(K30:K33)</f>
        <v>5862643</v>
      </c>
      <c r="L34" s="332">
        <f t="shared" si="19"/>
        <v>19212880</v>
      </c>
      <c r="M34" s="334">
        <f t="shared" si="19"/>
        <v>5636664</v>
      </c>
      <c r="N34" s="334">
        <f t="shared" si="19"/>
        <v>5831549</v>
      </c>
      <c r="O34" s="334">
        <f t="shared" si="19"/>
        <v>5897604</v>
      </c>
      <c r="P34" s="332">
        <f t="shared" si="19"/>
        <v>17365817</v>
      </c>
      <c r="Q34" s="330">
        <f t="shared" si="19"/>
        <v>5629193</v>
      </c>
      <c r="R34" s="330">
        <f>SUM(R30:R33)</f>
        <v>6595700</v>
      </c>
      <c r="S34" s="330">
        <f>SUM(S30:S33)</f>
        <v>10281664</v>
      </c>
      <c r="T34" s="332">
        <f>SUM(T30:T33)</f>
        <v>78246968</v>
      </c>
      <c r="U34" s="201">
        <f>SUM(U30:U33)</f>
        <v>42975065</v>
      </c>
    </row>
    <row r="35" spans="1:21" x14ac:dyDescent="0.2">
      <c r="B35" s="181" t="s">
        <v>382</v>
      </c>
      <c r="C35" s="202">
        <f>(U35)</f>
        <v>3800000</v>
      </c>
      <c r="D35" s="202">
        <f>(C35/6)</f>
        <v>633333.33333333337</v>
      </c>
      <c r="E35" s="335">
        <f>Enero!D98</f>
        <v>0</v>
      </c>
      <c r="F35" s="335">
        <f>Febrero!D96</f>
        <v>0</v>
      </c>
      <c r="G35" s="336">
        <f>Marzo!D103</f>
        <v>700000</v>
      </c>
      <c r="H35" s="318">
        <f>E35+F35+G35</f>
        <v>700000</v>
      </c>
      <c r="I35" s="337">
        <f>Abril!D105</f>
        <v>0</v>
      </c>
      <c r="J35" s="321">
        <f>Mayo!D89</f>
        <v>0</v>
      </c>
      <c r="K35" s="321">
        <f>Junio!D90</f>
        <v>0</v>
      </c>
      <c r="L35" s="318">
        <f>I35+J35+K35</f>
        <v>0</v>
      </c>
      <c r="M35" s="338">
        <f>Julio!D95</f>
        <v>0</v>
      </c>
      <c r="N35" s="338">
        <f>+Agosto!D104</f>
        <v>0</v>
      </c>
      <c r="O35" s="338">
        <f>+Septiembre!D119</f>
        <v>900000</v>
      </c>
      <c r="P35" s="318">
        <f>M35+N35+O35</f>
        <v>900000</v>
      </c>
      <c r="Q35" s="335">
        <f>+Octubre!D99</f>
        <v>0</v>
      </c>
      <c r="R35" s="335">
        <f>Noviembre!D102</f>
        <v>300000</v>
      </c>
      <c r="S35" s="335">
        <f>Diciembre!D103</f>
        <v>300000</v>
      </c>
      <c r="T35" s="318">
        <f>+H35+L35+P35+Q35+R35+S35</f>
        <v>2200000</v>
      </c>
      <c r="U35" s="173">
        <f>SUM(E35:S35)</f>
        <v>3800000</v>
      </c>
    </row>
    <row r="36" spans="1:21" ht="13.5" thickBot="1" x14ac:dyDescent="0.25">
      <c r="B36" s="181" t="s">
        <v>247</v>
      </c>
      <c r="C36" s="202">
        <f>(U36)</f>
        <v>0</v>
      </c>
      <c r="D36" s="248">
        <f>(C36/6)</f>
        <v>0</v>
      </c>
      <c r="E36" s="339">
        <f>Enero!D102</f>
        <v>0</v>
      </c>
      <c r="F36" s="339">
        <f>Febrero!D100</f>
        <v>0</v>
      </c>
      <c r="G36" s="340">
        <f>Marzo!D107</f>
        <v>0</v>
      </c>
      <c r="H36" s="318">
        <f>E36+F36+G36</f>
        <v>0</v>
      </c>
      <c r="I36" s="321">
        <f>Abril!D109</f>
        <v>0</v>
      </c>
      <c r="J36" s="321">
        <f>Mayo!D93</f>
        <v>0</v>
      </c>
      <c r="K36" s="321">
        <f>Junio!D94</f>
        <v>0</v>
      </c>
      <c r="L36" s="318">
        <f>I36+J36+K36</f>
        <v>0</v>
      </c>
      <c r="M36" s="327">
        <f>Julio!D99</f>
        <v>0</v>
      </c>
      <c r="N36" s="327">
        <f>+Agosto!D108</f>
        <v>0</v>
      </c>
      <c r="O36" s="327">
        <f>+Septiembre!D123</f>
        <v>0</v>
      </c>
      <c r="P36" s="318">
        <f>M36+N36+O36</f>
        <v>0</v>
      </c>
      <c r="Q36" s="339">
        <f>+Octubre!D103</f>
        <v>0</v>
      </c>
      <c r="R36" s="339">
        <f>Noviembre!D106</f>
        <v>0</v>
      </c>
      <c r="S36" s="339">
        <f>Diciembre!D107</f>
        <v>0</v>
      </c>
      <c r="T36" s="318">
        <f>+H36+L36+P36+Q36+R36+S36</f>
        <v>0</v>
      </c>
      <c r="U36" s="173">
        <f>SUM(E36:S36)</f>
        <v>0</v>
      </c>
    </row>
    <row r="37" spans="1:21" ht="13.5" thickBot="1" x14ac:dyDescent="0.25">
      <c r="A37" s="11" t="s">
        <v>7</v>
      </c>
      <c r="B37" s="199" t="s">
        <v>86</v>
      </c>
      <c r="C37" s="227">
        <f t="shared" ref="C37:H37" si="20">SUM(C35:C36)</f>
        <v>3800000</v>
      </c>
      <c r="D37" s="250">
        <f t="shared" si="20"/>
        <v>633333.33333333337</v>
      </c>
      <c r="E37" s="341">
        <f t="shared" si="20"/>
        <v>0</v>
      </c>
      <c r="F37" s="341">
        <f t="shared" si="20"/>
        <v>0</v>
      </c>
      <c r="G37" s="341">
        <f t="shared" si="20"/>
        <v>700000</v>
      </c>
      <c r="H37" s="342">
        <f t="shared" si="20"/>
        <v>700000</v>
      </c>
      <c r="I37" s="341">
        <f>SUM(I35:I36)</f>
        <v>0</v>
      </c>
      <c r="J37" s="341">
        <f t="shared" ref="J37" si="21">SUM(J35:J36)</f>
        <v>0</v>
      </c>
      <c r="K37" s="341">
        <f>SUM(K35:K36)</f>
        <v>0</v>
      </c>
      <c r="L37" s="342">
        <f t="shared" ref="L37" si="22">SUM(L35:L36)</f>
        <v>0</v>
      </c>
      <c r="M37" s="343">
        <f>SUM(M35:M36)</f>
        <v>0</v>
      </c>
      <c r="N37" s="343">
        <f>SUM(N35:N36)</f>
        <v>0</v>
      </c>
      <c r="O37" s="343">
        <f>SUM(O35:O36)</f>
        <v>900000</v>
      </c>
      <c r="P37" s="342">
        <f t="shared" ref="P37" si="23">SUM(P35:P36)</f>
        <v>900000</v>
      </c>
      <c r="Q37" s="341">
        <f>SUM(Q35:Q36)</f>
        <v>0</v>
      </c>
      <c r="R37" s="341">
        <f>SUM(R35:R36)</f>
        <v>300000</v>
      </c>
      <c r="S37" s="341">
        <f>SUM(S35:S36)</f>
        <v>300000</v>
      </c>
      <c r="T37" s="342">
        <f>SUM(T35:T36)</f>
        <v>2200000</v>
      </c>
      <c r="U37" s="247">
        <f>SUM(U35:U36)</f>
        <v>3800000</v>
      </c>
    </row>
    <row r="38" spans="1:21" ht="13.5" thickBot="1" x14ac:dyDescent="0.25">
      <c r="A38" s="12"/>
      <c r="B38" s="181" t="s">
        <v>88</v>
      </c>
      <c r="C38" s="203">
        <v>1500000</v>
      </c>
      <c r="D38" s="249">
        <f t="shared" ref="D38" si="24">C38/12</f>
        <v>125000</v>
      </c>
      <c r="E38" s="335">
        <f>Enero!D118+Enero!D106+Enero!D110+Enero!D113</f>
        <v>773799</v>
      </c>
      <c r="F38" s="335">
        <f>Febrero!D116+Febrero!D108+Febrero!D111+Febrero!D104</f>
        <v>502874</v>
      </c>
      <c r="G38" s="335">
        <f>Marzo!D123+Marzo!D111+Marzo!D115+Marzo!D118</f>
        <v>502047</v>
      </c>
      <c r="H38" s="318">
        <f>E38+F38+G38</f>
        <v>1778720</v>
      </c>
      <c r="I38" s="335">
        <f>Abril!D113+Abril!D117+Abril!D120+Abril!D125</f>
        <v>1171132</v>
      </c>
      <c r="J38" s="335">
        <f>Mayo!D109+Mayo!D97+Mayo!D101+Mayo!D104</f>
        <v>426105</v>
      </c>
      <c r="K38" s="335">
        <f>Junio!D110+Junio!D98+Junio!D102+Junio!D105</f>
        <v>391722</v>
      </c>
      <c r="L38" s="318">
        <f>I38+J38+K38</f>
        <v>1988959</v>
      </c>
      <c r="M38" s="338">
        <f>Julio!D103+Julio!D107+Julio!D110+Julio!D115</f>
        <v>424627</v>
      </c>
      <c r="N38" s="338">
        <f>+Agosto!D112+Agosto!D116+Agosto!D119+Agosto!D124</f>
        <v>673205</v>
      </c>
      <c r="O38" s="338">
        <f>+Septiembre!D127+Septiembre!D131+Septiembre!D134+Septiembre!D139</f>
        <v>353617</v>
      </c>
      <c r="P38" s="318">
        <f>+M38+N38+O38</f>
        <v>1451449</v>
      </c>
      <c r="Q38" s="335">
        <f>+Octubre!D107+Octubre!D111+Octubre!D114+Octubre!D119</f>
        <v>403691</v>
      </c>
      <c r="R38" s="335">
        <f>Noviembre!D110+Noviembre!D114+Noviembre!D117+Noviembre!D126</f>
        <v>433148</v>
      </c>
      <c r="S38" s="336">
        <f>Diciembre!D111+Diciembre!D115+Diciembre!D118+Diciembre!D124+Diciembre!D127</f>
        <v>486034</v>
      </c>
      <c r="T38" s="318">
        <f>+H38+L38+P38+Q38+R38+S38</f>
        <v>6542001</v>
      </c>
      <c r="U38" s="175">
        <f>(12*S38)</f>
        <v>5832408</v>
      </c>
    </row>
    <row r="39" spans="1:21" s="18" customFormat="1" ht="13.5" thickBot="1" x14ac:dyDescent="0.25">
      <c r="A39" s="11" t="s">
        <v>8</v>
      </c>
      <c r="B39" s="199" t="s">
        <v>87</v>
      </c>
      <c r="C39" s="201">
        <f t="shared" ref="C39" si="25">SUM(C38:C38)</f>
        <v>1500000</v>
      </c>
      <c r="D39" s="201">
        <f t="shared" ref="D39:L39" si="26">SUM(D38)</f>
        <v>125000</v>
      </c>
      <c r="E39" s="330">
        <f t="shared" si="26"/>
        <v>773799</v>
      </c>
      <c r="F39" s="330">
        <f t="shared" si="26"/>
        <v>502874</v>
      </c>
      <c r="G39" s="344">
        <f t="shared" si="26"/>
        <v>502047</v>
      </c>
      <c r="H39" s="345">
        <f t="shared" si="26"/>
        <v>1778720</v>
      </c>
      <c r="I39" s="344">
        <f t="shared" si="26"/>
        <v>1171132</v>
      </c>
      <c r="J39" s="344">
        <f t="shared" si="26"/>
        <v>426105</v>
      </c>
      <c r="K39" s="344">
        <f>SUM(K38)</f>
        <v>391722</v>
      </c>
      <c r="L39" s="345">
        <f t="shared" si="26"/>
        <v>1988959</v>
      </c>
      <c r="M39" s="334">
        <f>SUM(M38)</f>
        <v>424627</v>
      </c>
      <c r="N39" s="334">
        <f>SUM(N38)</f>
        <v>673205</v>
      </c>
      <c r="O39" s="334">
        <f>SUM(O38)</f>
        <v>353617</v>
      </c>
      <c r="P39" s="345">
        <f t="shared" ref="P39" si="27">SUM(P38)</f>
        <v>1451449</v>
      </c>
      <c r="Q39" s="330">
        <f>SUM(Q38)</f>
        <v>403691</v>
      </c>
      <c r="R39" s="330">
        <f>SUM(R38)</f>
        <v>433148</v>
      </c>
      <c r="S39" s="330">
        <f>SUM(S38)</f>
        <v>486034</v>
      </c>
      <c r="T39" s="345">
        <f>SUM(T38)</f>
        <v>6542001</v>
      </c>
      <c r="U39" s="172">
        <f>SUM(U38)</f>
        <v>5832408</v>
      </c>
    </row>
    <row r="40" spans="1:21" ht="13.5" thickBot="1" x14ac:dyDescent="0.25">
      <c r="B40" s="187"/>
      <c r="C40" s="205"/>
      <c r="D40" s="205"/>
      <c r="H40" s="283"/>
      <c r="L40" s="283"/>
      <c r="P40" s="283"/>
      <c r="T40" s="283"/>
    </row>
    <row r="41" spans="1:21" x14ac:dyDescent="0.2">
      <c r="A41" s="12">
        <v>20401</v>
      </c>
      <c r="B41" s="181" t="s">
        <v>61</v>
      </c>
      <c r="C41" s="203">
        <v>2000000</v>
      </c>
      <c r="D41" s="203">
        <f>C41/12</f>
        <v>166666.66666666666</v>
      </c>
      <c r="E41" s="326">
        <f>Enero!D143</f>
        <v>80129</v>
      </c>
      <c r="F41" s="326">
        <f>Febrero!D141</f>
        <v>80236</v>
      </c>
      <c r="G41" s="346">
        <f>Marzo!D144</f>
        <v>70120</v>
      </c>
      <c r="H41" s="347">
        <f>E41+F41+G41</f>
        <v>230485</v>
      </c>
      <c r="I41" s="325">
        <f>Abril!D146</f>
        <v>25202</v>
      </c>
      <c r="J41" s="326">
        <f>Mayo!D130</f>
        <v>25202</v>
      </c>
      <c r="K41" s="326">
        <f>Junio!D131</f>
        <v>25202</v>
      </c>
      <c r="L41" s="347">
        <f>I41+J41+K41</f>
        <v>75606</v>
      </c>
      <c r="M41" s="322">
        <f>+Julio!D141</f>
        <v>25202</v>
      </c>
      <c r="N41" s="322">
        <f>+Agosto!D147</f>
        <v>25202</v>
      </c>
      <c r="O41" s="322">
        <f>+Septiembre!D160</f>
        <v>25202</v>
      </c>
      <c r="P41" s="347">
        <f>M41+N41+O41</f>
        <v>75606</v>
      </c>
      <c r="Q41" s="326">
        <f>+Octubre!D140</f>
        <v>25202</v>
      </c>
      <c r="R41" s="326">
        <f>Noviembre!D145</f>
        <v>25202</v>
      </c>
      <c r="S41" s="326">
        <f>Diciembre!D144</f>
        <v>25202</v>
      </c>
      <c r="T41" s="347">
        <f>+H41+L41+P41+Q41+R41+S41</f>
        <v>457303</v>
      </c>
      <c r="U41" s="170">
        <f>(12*S41)</f>
        <v>302424</v>
      </c>
    </row>
    <row r="42" spans="1:21" x14ac:dyDescent="0.2">
      <c r="A42" s="12"/>
      <c r="B42" s="181" t="s">
        <v>371</v>
      </c>
      <c r="C42" s="203">
        <v>2000000</v>
      </c>
      <c r="D42" s="203">
        <f t="shared" ref="D42" si="28">C42/12</f>
        <v>166666.66666666666</v>
      </c>
      <c r="E42" s="326">
        <f>Enero!D147</f>
        <v>40000</v>
      </c>
      <c r="F42" s="326">
        <f>Febrero!D145</f>
        <v>0</v>
      </c>
      <c r="G42" s="346">
        <f>Marzo!D148</f>
        <v>50000</v>
      </c>
      <c r="H42" s="347">
        <f t="shared" ref="H42:H44" si="29">E42+F42+G42</f>
        <v>90000</v>
      </c>
      <c r="I42" s="325">
        <f>Abril!D150</f>
        <v>64000</v>
      </c>
      <c r="J42" s="326">
        <f>Mayo!D134</f>
        <v>20000</v>
      </c>
      <c r="K42" s="326">
        <f>Junio!D135</f>
        <v>35000</v>
      </c>
      <c r="L42" s="347">
        <f t="shared" ref="L42:L44" si="30">I42+J42+K42</f>
        <v>119000</v>
      </c>
      <c r="M42" s="322">
        <f>+Julio!D145</f>
        <v>20000</v>
      </c>
      <c r="N42" s="322">
        <f>+Agosto!D151</f>
        <v>20000</v>
      </c>
      <c r="O42" s="322">
        <f>+Septiembre!D164</f>
        <v>29950</v>
      </c>
      <c r="P42" s="347">
        <f t="shared" ref="P42:P44" si="31">M42+N42+O42</f>
        <v>69950</v>
      </c>
      <c r="Q42" s="326">
        <f>+Octubre!D144</f>
        <v>20000</v>
      </c>
      <c r="R42" s="326">
        <f>Noviembre!D149</f>
        <v>420000</v>
      </c>
      <c r="S42" s="326">
        <f>Diciembre!D148</f>
        <v>20000</v>
      </c>
      <c r="T42" s="347">
        <f t="shared" ref="T42:T44" si="32">+H42+L42+P42+Q42+R42+S42</f>
        <v>738950</v>
      </c>
      <c r="U42" s="176">
        <f>SUM(E42:S42)</f>
        <v>1017900</v>
      </c>
    </row>
    <row r="43" spans="1:21" x14ac:dyDescent="0.2">
      <c r="A43" s="12">
        <v>20402</v>
      </c>
      <c r="B43" s="181" t="s">
        <v>370</v>
      </c>
      <c r="C43" s="203">
        <v>2500000</v>
      </c>
      <c r="D43" s="203">
        <f>C43/12</f>
        <v>208333.33333333334</v>
      </c>
      <c r="E43" s="326">
        <f>Enero!D152</f>
        <v>0</v>
      </c>
      <c r="F43" s="326">
        <f>Febrero!D150</f>
        <v>0</v>
      </c>
      <c r="G43" s="346">
        <f>Marzo!D153</f>
        <v>0</v>
      </c>
      <c r="H43" s="347">
        <f t="shared" si="29"/>
        <v>0</v>
      </c>
      <c r="I43" s="325">
        <f>Abril!D155</f>
        <v>0</v>
      </c>
      <c r="J43" s="326">
        <f>Mayo!D139</f>
        <v>0</v>
      </c>
      <c r="K43" s="326">
        <f>Junio!D140</f>
        <v>0</v>
      </c>
      <c r="L43" s="347">
        <f t="shared" si="30"/>
        <v>0</v>
      </c>
      <c r="M43" s="322">
        <f>+Julio!D150</f>
        <v>0</v>
      </c>
      <c r="N43" s="322">
        <f>+Agosto!D156</f>
        <v>0</v>
      </c>
      <c r="O43" s="322">
        <f>+Septiembre!D169</f>
        <v>0</v>
      </c>
      <c r="P43" s="347">
        <f t="shared" si="31"/>
        <v>0</v>
      </c>
      <c r="Q43" s="326">
        <f>+Octubre!D149</f>
        <v>0</v>
      </c>
      <c r="R43" s="326">
        <f>Noviembre!D154</f>
        <v>0</v>
      </c>
      <c r="S43" s="326">
        <f>Diciembre!D153</f>
        <v>0</v>
      </c>
      <c r="T43" s="347">
        <f t="shared" si="32"/>
        <v>0</v>
      </c>
      <c r="U43" s="176">
        <f>SUM(E43:S43)</f>
        <v>0</v>
      </c>
    </row>
    <row r="44" spans="1:21" ht="13.5" thickBot="1" x14ac:dyDescent="0.25">
      <c r="A44" s="12"/>
      <c r="B44" s="181" t="s">
        <v>368</v>
      </c>
      <c r="C44" s="203">
        <f>(U44)</f>
        <v>7200000</v>
      </c>
      <c r="D44" s="203">
        <f>(20*Y2)</f>
        <v>600000</v>
      </c>
      <c r="E44" s="326">
        <f>Enero!D155</f>
        <v>0</v>
      </c>
      <c r="F44" s="326">
        <f>Febrero!D153</f>
        <v>0</v>
      </c>
      <c r="G44" s="346">
        <f>Marzo!D156</f>
        <v>0</v>
      </c>
      <c r="H44" s="347">
        <f t="shared" si="29"/>
        <v>0</v>
      </c>
      <c r="I44" s="348">
        <f>Abril!D158</f>
        <v>0</v>
      </c>
      <c r="J44" s="323">
        <f>Mayo!D142</f>
        <v>0</v>
      </c>
      <c r="K44" s="323">
        <f>Junio!D143</f>
        <v>0</v>
      </c>
      <c r="L44" s="347">
        <f t="shared" si="30"/>
        <v>0</v>
      </c>
      <c r="M44" s="322">
        <f>+Julio!D153</f>
        <v>0</v>
      </c>
      <c r="N44" s="322">
        <f>+Agosto!D159</f>
        <v>0</v>
      </c>
      <c r="O44" s="322">
        <f>+Septiembre!D172</f>
        <v>0</v>
      </c>
      <c r="P44" s="347">
        <f t="shared" si="31"/>
        <v>0</v>
      </c>
      <c r="Q44" s="323">
        <f>+Octubre!D152</f>
        <v>0</v>
      </c>
      <c r="R44" s="323">
        <f>Noviembre!D157</f>
        <v>0</v>
      </c>
      <c r="S44" s="323">
        <f>Diciembre!D156</f>
        <v>0</v>
      </c>
      <c r="T44" s="347">
        <f t="shared" si="32"/>
        <v>0</v>
      </c>
      <c r="U44" s="176">
        <f>(Y2*12*20)</f>
        <v>7200000</v>
      </c>
    </row>
    <row r="45" spans="1:21" s="18" customFormat="1" ht="13.5" thickBot="1" x14ac:dyDescent="0.25">
      <c r="A45" s="11" t="s">
        <v>14</v>
      </c>
      <c r="B45" s="199" t="s">
        <v>29</v>
      </c>
      <c r="C45" s="172">
        <f>SUM(C41:C44)</f>
        <v>13700000</v>
      </c>
      <c r="D45" s="172">
        <f t="shared" ref="D45" si="33">SUM(D41:D44)</f>
        <v>1141666.6666666665</v>
      </c>
      <c r="E45" s="344">
        <f>SUM(E41:E44)</f>
        <v>120129</v>
      </c>
      <c r="F45" s="344">
        <f>SUM(F41:F44)</f>
        <v>80236</v>
      </c>
      <c r="G45" s="344">
        <f>SUM(G41:G44)</f>
        <v>120120</v>
      </c>
      <c r="H45" s="349">
        <f>SUM(H41:H44)</f>
        <v>320485</v>
      </c>
      <c r="I45" s="344">
        <f>SUM(I41:I44)</f>
        <v>89202</v>
      </c>
      <c r="J45" s="344">
        <f t="shared" ref="J45" si="34">SUM(J41:J44)</f>
        <v>45202</v>
      </c>
      <c r="K45" s="344">
        <f t="shared" ref="K45:Q45" si="35">SUM(K41:K44)</f>
        <v>60202</v>
      </c>
      <c r="L45" s="349">
        <f t="shared" si="35"/>
        <v>194606</v>
      </c>
      <c r="M45" s="350">
        <f t="shared" si="35"/>
        <v>45202</v>
      </c>
      <c r="N45" s="350">
        <f t="shared" si="35"/>
        <v>45202</v>
      </c>
      <c r="O45" s="350">
        <f t="shared" si="35"/>
        <v>55152</v>
      </c>
      <c r="P45" s="349">
        <f t="shared" si="35"/>
        <v>145556</v>
      </c>
      <c r="Q45" s="344">
        <f t="shared" si="35"/>
        <v>45202</v>
      </c>
      <c r="R45" s="344">
        <f>SUM(R41:R44)</f>
        <v>445202</v>
      </c>
      <c r="S45" s="344">
        <f>SUM(S41:S44)</f>
        <v>45202</v>
      </c>
      <c r="T45" s="349">
        <f>SUM(T41:T44)</f>
        <v>1196253</v>
      </c>
      <c r="U45" s="172">
        <f>SUM(U41:U44)</f>
        <v>8520324</v>
      </c>
    </row>
    <row r="46" spans="1:21" ht="13.5" thickBot="1" x14ac:dyDescent="0.25">
      <c r="B46" s="187"/>
      <c r="C46" s="186"/>
      <c r="D46" s="186"/>
      <c r="H46" s="283"/>
      <c r="L46" s="283"/>
      <c r="P46" s="283"/>
      <c r="T46" s="283"/>
    </row>
    <row r="47" spans="1:21" x14ac:dyDescent="0.2">
      <c r="A47" s="13">
        <v>20501</v>
      </c>
      <c r="B47" s="182" t="s">
        <v>131</v>
      </c>
      <c r="C47" s="203">
        <v>500000</v>
      </c>
      <c r="D47" s="203">
        <f>C47/12</f>
        <v>41666.666666666664</v>
      </c>
      <c r="E47" s="326">
        <f>Enero!D160</f>
        <v>0</v>
      </c>
      <c r="F47" s="326">
        <f>Febrero!D158</f>
        <v>0</v>
      </c>
      <c r="G47" s="346">
        <f>Marzo!D161</f>
        <v>0</v>
      </c>
      <c r="H47" s="351">
        <f>E47+F47+G47</f>
        <v>0</v>
      </c>
      <c r="I47" s="325">
        <f>Abril!D163</f>
        <v>0</v>
      </c>
      <c r="J47" s="325">
        <f>Mayo!D147</f>
        <v>0</v>
      </c>
      <c r="K47" s="325">
        <f>Junio!D148</f>
        <v>0</v>
      </c>
      <c r="L47" s="351">
        <f>I47+J47+K47</f>
        <v>0</v>
      </c>
      <c r="M47" s="327">
        <f>+Julio!D158</f>
        <v>0</v>
      </c>
      <c r="N47" s="322">
        <f>+Agosto!D164</f>
        <v>0</v>
      </c>
      <c r="O47" s="322">
        <f>+Septiembre!D177</f>
        <v>0</v>
      </c>
      <c r="P47" s="351">
        <f>M47+N47+O47</f>
        <v>0</v>
      </c>
      <c r="Q47" s="323">
        <f>+Octubre!D157</f>
        <v>0</v>
      </c>
      <c r="R47" s="323">
        <f>Noviembre!D162</f>
        <v>0</v>
      </c>
      <c r="S47" s="323">
        <f>Diciembre!D161</f>
        <v>0</v>
      </c>
      <c r="T47" s="351">
        <f>+H47+L47+P47+Q47+Q47+R47+S47</f>
        <v>0</v>
      </c>
      <c r="U47" s="371">
        <f>SUM(E47:S47)</f>
        <v>0</v>
      </c>
    </row>
    <row r="48" spans="1:21" x14ac:dyDescent="0.2">
      <c r="A48" s="13">
        <v>20503</v>
      </c>
      <c r="B48" s="182" t="s">
        <v>63</v>
      </c>
      <c r="C48" s="203">
        <v>500000</v>
      </c>
      <c r="D48" s="203">
        <f t="shared" ref="D48:D51" si="36">C48/12</f>
        <v>41666.666666666664</v>
      </c>
      <c r="E48" s="326">
        <f>Enero!D162</f>
        <v>0</v>
      </c>
      <c r="F48" s="335">
        <f>Febrero!D160</f>
        <v>0</v>
      </c>
      <c r="G48" s="346">
        <f>Marzo!D163</f>
        <v>0</v>
      </c>
      <c r="H48" s="351">
        <f t="shared" ref="H48:H53" si="37">E48+F48+G48</f>
        <v>0</v>
      </c>
      <c r="I48" s="325">
        <f>Abril!D165</f>
        <v>0</v>
      </c>
      <c r="J48" s="325">
        <f>Mayo!D149</f>
        <v>0</v>
      </c>
      <c r="K48" s="325">
        <f>Junio!D150</f>
        <v>0</v>
      </c>
      <c r="L48" s="351">
        <f t="shared" ref="L48:L53" si="38">I48+J48+K48</f>
        <v>0</v>
      </c>
      <c r="M48" s="327">
        <f>Julio!D160</f>
        <v>0</v>
      </c>
      <c r="N48" s="322">
        <f>+Agosto!D166</f>
        <v>0</v>
      </c>
      <c r="O48" s="322">
        <f>+Septiembre!D179</f>
        <v>0</v>
      </c>
      <c r="P48" s="351">
        <f t="shared" ref="P48:P53" si="39">M48+N48+O48</f>
        <v>0</v>
      </c>
      <c r="Q48" s="323">
        <f>+Octubre!D159</f>
        <v>0</v>
      </c>
      <c r="R48" s="323">
        <f>Noviembre!D164</f>
        <v>340000</v>
      </c>
      <c r="S48" s="323">
        <f>Diciembre!D163</f>
        <v>0</v>
      </c>
      <c r="T48" s="351">
        <f t="shared" ref="T48:T52" si="40">+H48+L48+P48+Q48+Q48+R48+S48</f>
        <v>340000</v>
      </c>
      <c r="U48" s="176">
        <v>500000</v>
      </c>
    </row>
    <row r="49" spans="1:21" x14ac:dyDescent="0.2">
      <c r="A49" s="13">
        <v>20504</v>
      </c>
      <c r="B49" s="182" t="s">
        <v>369</v>
      </c>
      <c r="C49" s="203">
        <v>1000000</v>
      </c>
      <c r="D49" s="203">
        <f t="shared" si="36"/>
        <v>83333.333333333328</v>
      </c>
      <c r="E49" s="326">
        <f>Enero!D166</f>
        <v>0</v>
      </c>
      <c r="F49" s="335">
        <f>Febrero!D164</f>
        <v>0</v>
      </c>
      <c r="G49" s="346">
        <f>Marzo!D167</f>
        <v>0</v>
      </c>
      <c r="H49" s="351">
        <f t="shared" si="37"/>
        <v>0</v>
      </c>
      <c r="I49" s="325">
        <f>Abril!D169</f>
        <v>0</v>
      </c>
      <c r="J49" s="325">
        <f>Mayo!D153</f>
        <v>0</v>
      </c>
      <c r="K49" s="325">
        <f>Junio!D154</f>
        <v>0</v>
      </c>
      <c r="L49" s="351">
        <f t="shared" si="38"/>
        <v>0</v>
      </c>
      <c r="M49" s="327">
        <f>Julio!D153</f>
        <v>0</v>
      </c>
      <c r="N49" s="322">
        <f>+Agosto!D170</f>
        <v>0</v>
      </c>
      <c r="O49" s="322">
        <f>+Septiembre!D183</f>
        <v>0</v>
      </c>
      <c r="P49" s="351">
        <f t="shared" si="39"/>
        <v>0</v>
      </c>
      <c r="Q49" s="323">
        <f>+Octubre!D163</f>
        <v>0</v>
      </c>
      <c r="R49" s="323">
        <f>Noviembre!D168</f>
        <v>0</v>
      </c>
      <c r="S49" s="323">
        <f>Diciembre!D167</f>
        <v>0</v>
      </c>
      <c r="T49" s="351">
        <f t="shared" si="40"/>
        <v>0</v>
      </c>
      <c r="U49" s="176">
        <v>1000000</v>
      </c>
    </row>
    <row r="50" spans="1:21" x14ac:dyDescent="0.2">
      <c r="A50" s="13"/>
      <c r="B50" s="182" t="s">
        <v>374</v>
      </c>
      <c r="C50" s="203">
        <v>500000</v>
      </c>
      <c r="D50" s="203">
        <f t="shared" si="36"/>
        <v>41666.666666666664</v>
      </c>
      <c r="E50" s="326">
        <f>Enero!D170</f>
        <v>0</v>
      </c>
      <c r="F50" s="335">
        <f>Febrero!D168</f>
        <v>0</v>
      </c>
      <c r="G50" s="346">
        <f>Marzo!D171</f>
        <v>0</v>
      </c>
      <c r="H50" s="351">
        <f t="shared" si="37"/>
        <v>0</v>
      </c>
      <c r="I50" s="325">
        <f>Abril!D173</f>
        <v>0</v>
      </c>
      <c r="J50" s="325">
        <f>Mayo!D157</f>
        <v>0</v>
      </c>
      <c r="K50" s="325">
        <f>Junio!D158</f>
        <v>0</v>
      </c>
      <c r="L50" s="351">
        <f t="shared" si="38"/>
        <v>0</v>
      </c>
      <c r="M50" s="327">
        <f>Julio!D168</f>
        <v>0</v>
      </c>
      <c r="N50" s="322">
        <f>+Agosto!D174</f>
        <v>0</v>
      </c>
      <c r="O50" s="322">
        <f>+Septiembre!D187</f>
        <v>0</v>
      </c>
      <c r="P50" s="351">
        <f t="shared" si="39"/>
        <v>0</v>
      </c>
      <c r="Q50" s="323">
        <f>+Octubre!D167</f>
        <v>0</v>
      </c>
      <c r="R50" s="323">
        <f>Noviembre!D172</f>
        <v>0</v>
      </c>
      <c r="S50" s="323">
        <f>Diciembre!D171</f>
        <v>0</v>
      </c>
      <c r="T50" s="351">
        <f t="shared" si="40"/>
        <v>0</v>
      </c>
      <c r="U50" s="176">
        <v>500000</v>
      </c>
    </row>
    <row r="51" spans="1:21" x14ac:dyDescent="0.2">
      <c r="A51" s="13">
        <v>20506</v>
      </c>
      <c r="B51" s="182" t="s">
        <v>128</v>
      </c>
      <c r="C51" s="203">
        <v>500000</v>
      </c>
      <c r="D51" s="203">
        <f t="shared" si="36"/>
        <v>41666.666666666664</v>
      </c>
      <c r="E51" s="326">
        <f>Enero!D180</f>
        <v>0</v>
      </c>
      <c r="F51" s="335">
        <f>Febrero!D170</f>
        <v>0</v>
      </c>
      <c r="G51" s="346">
        <f>Marzo!D173</f>
        <v>0</v>
      </c>
      <c r="H51" s="351">
        <f t="shared" si="37"/>
        <v>0</v>
      </c>
      <c r="I51" s="325">
        <f>Abril!D175</f>
        <v>0</v>
      </c>
      <c r="J51" s="325">
        <f>Mayo!D159</f>
        <v>0</v>
      </c>
      <c r="K51" s="325">
        <f>Junio!D160</f>
        <v>0</v>
      </c>
      <c r="L51" s="351">
        <f t="shared" si="38"/>
        <v>0</v>
      </c>
      <c r="M51" s="327">
        <f>Julio!D170</f>
        <v>0</v>
      </c>
      <c r="N51" s="322">
        <f>+Agosto!D176</f>
        <v>394704</v>
      </c>
      <c r="O51" s="322">
        <f>+Septiembre!D189</f>
        <v>2000000</v>
      </c>
      <c r="P51" s="351">
        <f t="shared" si="39"/>
        <v>2394704</v>
      </c>
      <c r="Q51" s="326">
        <f>+Octubre!D169</f>
        <v>795322</v>
      </c>
      <c r="R51" s="326">
        <f>Noviembre!D174</f>
        <v>0</v>
      </c>
      <c r="S51" s="326">
        <f>Diciembre!D173</f>
        <v>0</v>
      </c>
      <c r="T51" s="351">
        <f>+H51+L51+P51+Q51+R51+S51</f>
        <v>3190026</v>
      </c>
      <c r="U51" s="176">
        <f>SUM(E51:S51)</f>
        <v>5584730</v>
      </c>
    </row>
    <row r="52" spans="1:21" x14ac:dyDescent="0.2">
      <c r="A52" s="13"/>
      <c r="B52" s="182" t="s">
        <v>65</v>
      </c>
      <c r="C52" s="203">
        <v>500000</v>
      </c>
      <c r="D52" s="203">
        <f>C52/12</f>
        <v>41666.666666666664</v>
      </c>
      <c r="E52" s="326">
        <f>Enero!D174</f>
        <v>0</v>
      </c>
      <c r="F52" s="335">
        <f>Febrero!D178</f>
        <v>0</v>
      </c>
      <c r="G52" s="346">
        <f>Marzo!D181</f>
        <v>0</v>
      </c>
      <c r="H52" s="351">
        <f t="shared" si="37"/>
        <v>0</v>
      </c>
      <c r="I52" s="325">
        <f>Abril!D183</f>
        <v>0</v>
      </c>
      <c r="J52" s="325">
        <f>Mayo!D167</f>
        <v>0</v>
      </c>
      <c r="K52" s="325">
        <f>Junio!D168</f>
        <v>0</v>
      </c>
      <c r="L52" s="351">
        <f t="shared" si="38"/>
        <v>0</v>
      </c>
      <c r="M52" s="327">
        <f>Julio!D178</f>
        <v>0</v>
      </c>
      <c r="N52" s="322">
        <f>+Agosto!D186</f>
        <v>0</v>
      </c>
      <c r="O52" s="322">
        <f>+Septiembre!D199</f>
        <v>0</v>
      </c>
      <c r="P52" s="351">
        <f t="shared" si="39"/>
        <v>0</v>
      </c>
      <c r="Q52" s="323">
        <f>+Octubre!D179</f>
        <v>0</v>
      </c>
      <c r="R52" s="323">
        <f>Noviembre!D184</f>
        <v>0</v>
      </c>
      <c r="S52" s="323">
        <f>Diciembre!D183</f>
        <v>0</v>
      </c>
      <c r="T52" s="351">
        <f t="shared" si="40"/>
        <v>0</v>
      </c>
      <c r="U52" s="176">
        <f>SUM(E52:S52)</f>
        <v>0</v>
      </c>
    </row>
    <row r="53" spans="1:21" x14ac:dyDescent="0.2">
      <c r="A53" s="13"/>
      <c r="B53" s="182" t="s">
        <v>249</v>
      </c>
      <c r="C53" s="203">
        <v>1000000</v>
      </c>
      <c r="D53" s="203">
        <f>C53/12</f>
        <v>83333.333333333328</v>
      </c>
      <c r="E53" s="326"/>
      <c r="F53" s="335">
        <f>Febrero!D172</f>
        <v>0</v>
      </c>
      <c r="G53" s="346">
        <f>Marzo!D175</f>
        <v>0</v>
      </c>
      <c r="H53" s="351">
        <f t="shared" si="37"/>
        <v>0</v>
      </c>
      <c r="I53" s="325">
        <f>Abril!D177</f>
        <v>0</v>
      </c>
      <c r="J53" s="325">
        <f>Mayo!D161</f>
        <v>0</v>
      </c>
      <c r="K53" s="325">
        <f>Junio!D162</f>
        <v>0</v>
      </c>
      <c r="L53" s="351">
        <f t="shared" si="38"/>
        <v>0</v>
      </c>
      <c r="M53" s="327">
        <f>Julio!D172</f>
        <v>0</v>
      </c>
      <c r="N53" s="327">
        <v>0</v>
      </c>
      <c r="O53" s="327">
        <f>+Septiembre!D193</f>
        <v>0</v>
      </c>
      <c r="P53" s="351">
        <f t="shared" si="39"/>
        <v>0</v>
      </c>
      <c r="Q53" s="339">
        <f>+Octubre!D173</f>
        <v>100937</v>
      </c>
      <c r="R53" s="339">
        <f>Noviembre!D178</f>
        <v>0</v>
      </c>
      <c r="S53" s="339">
        <f>Diciembre!D177</f>
        <v>0</v>
      </c>
      <c r="T53" s="351">
        <f>+H53+L53+P53+Q53</f>
        <v>100937</v>
      </c>
      <c r="U53" s="176">
        <f>SUM(E53:S53)</f>
        <v>100937</v>
      </c>
    </row>
    <row r="54" spans="1:21" s="18" customFormat="1" ht="13.9" customHeight="1" thickBot="1" x14ac:dyDescent="0.25">
      <c r="A54" s="11" t="s">
        <v>16</v>
      </c>
      <c r="B54" s="199" t="s">
        <v>30</v>
      </c>
      <c r="C54" s="201">
        <f>SUM(C47:C53)</f>
        <v>4500000</v>
      </c>
      <c r="D54" s="227">
        <f t="shared" ref="D54" si="41">SUM(D47:D53)</f>
        <v>374999.99999999994</v>
      </c>
      <c r="E54" s="331">
        <f>SUM(E47:E53)</f>
        <v>0</v>
      </c>
      <c r="F54" s="331">
        <f>SUM(F47:F53)</f>
        <v>0</v>
      </c>
      <c r="G54" s="331">
        <f>SUM(G47:G53)</f>
        <v>0</v>
      </c>
      <c r="H54" s="332">
        <f>SUM(H47:H53)</f>
        <v>0</v>
      </c>
      <c r="I54" s="331">
        <f>SUM(I47:I53)</f>
        <v>0</v>
      </c>
      <c r="J54" s="331">
        <f t="shared" ref="J54" si="42">SUM(J47:J53)</f>
        <v>0</v>
      </c>
      <c r="K54" s="331">
        <f t="shared" ref="K54:Q54" si="43">SUM(K47:K53)</f>
        <v>0</v>
      </c>
      <c r="L54" s="332">
        <f t="shared" si="43"/>
        <v>0</v>
      </c>
      <c r="M54" s="352">
        <f t="shared" si="43"/>
        <v>0</v>
      </c>
      <c r="N54" s="352">
        <f t="shared" si="43"/>
        <v>394704</v>
      </c>
      <c r="O54" s="352">
        <f t="shared" si="43"/>
        <v>2000000</v>
      </c>
      <c r="P54" s="332">
        <f t="shared" si="43"/>
        <v>2394704</v>
      </c>
      <c r="Q54" s="331">
        <f t="shared" si="43"/>
        <v>896259</v>
      </c>
      <c r="R54" s="331">
        <f>SUM(R47:R53)</f>
        <v>340000</v>
      </c>
      <c r="S54" s="331">
        <f>SUM(S47:S53)</f>
        <v>0</v>
      </c>
      <c r="T54" s="332">
        <f>SUM(T47:T53)</f>
        <v>3630963</v>
      </c>
      <c r="U54" s="373">
        <f>SUM(U47:U53)</f>
        <v>7685667</v>
      </c>
    </row>
    <row r="55" spans="1:21" ht="13.5" thickBot="1" x14ac:dyDescent="0.25">
      <c r="A55" s="13"/>
      <c r="B55" s="182" t="s">
        <v>109</v>
      </c>
      <c r="C55" s="203">
        <v>4720000</v>
      </c>
      <c r="D55" s="228">
        <v>250000</v>
      </c>
      <c r="E55" s="326">
        <f>Enero!D184</f>
        <v>1163338</v>
      </c>
      <c r="F55" s="335">
        <f>Febrero!D182</f>
        <v>0</v>
      </c>
      <c r="G55" s="346">
        <f>Marzo!D185</f>
        <v>584873</v>
      </c>
      <c r="H55" s="347">
        <f>E55+F55+G55</f>
        <v>1748211</v>
      </c>
      <c r="I55" s="325">
        <f>Abril!D187</f>
        <v>587630</v>
      </c>
      <c r="J55" s="346">
        <f>Mayo!D171</f>
        <v>589569</v>
      </c>
      <c r="K55" s="346">
        <f>Junio!D172</f>
        <v>591960</v>
      </c>
      <c r="L55" s="347">
        <f>I55+J55+K55</f>
        <v>1769159</v>
      </c>
      <c r="M55" s="327">
        <f>Julio!D182</f>
        <v>593900</v>
      </c>
      <c r="N55" s="322">
        <f>+Agosto!D190</f>
        <v>595057</v>
      </c>
      <c r="O55" s="322">
        <f>+Septiembre!D203</f>
        <v>597779</v>
      </c>
      <c r="P55" s="347">
        <f>M55+N55+O55</f>
        <v>1786736</v>
      </c>
      <c r="Q55" s="323">
        <f>+Octubre!D183</f>
        <v>601047</v>
      </c>
      <c r="R55" s="323">
        <f>Noviembre!D188</f>
        <v>601047</v>
      </c>
      <c r="S55" s="323">
        <f>Diciembre!D187</f>
        <v>614180</v>
      </c>
      <c r="T55" s="347">
        <f>+H55+L55+P55+Q55+R55+S55</f>
        <v>7120380</v>
      </c>
      <c r="U55" s="232"/>
    </row>
    <row r="56" spans="1:21" ht="13.5" thickBot="1" x14ac:dyDescent="0.25">
      <c r="A56" s="13"/>
      <c r="B56" s="182" t="s">
        <v>252</v>
      </c>
      <c r="C56" s="203">
        <v>15000000</v>
      </c>
      <c r="D56" s="228">
        <v>1250000</v>
      </c>
      <c r="E56" s="326">
        <f>Enero!D187</f>
        <v>0</v>
      </c>
      <c r="F56" s="335">
        <f>Febrero!D185</f>
        <v>0</v>
      </c>
      <c r="G56" s="346">
        <f>Marzo!D188</f>
        <v>0</v>
      </c>
      <c r="H56" s="347">
        <f t="shared" ref="H56:H58" si="44">E56+F56+G56</f>
        <v>0</v>
      </c>
      <c r="I56" s="325">
        <f>Abril!D190</f>
        <v>0</v>
      </c>
      <c r="J56" s="346">
        <f>Mayo!D174</f>
        <v>1592000</v>
      </c>
      <c r="K56" s="346">
        <f>Junio!D175</f>
        <v>6375000</v>
      </c>
      <c r="L56" s="347">
        <f t="shared" ref="L56:L58" si="45">I56+J56+K56</f>
        <v>7967000</v>
      </c>
      <c r="M56" s="327">
        <f>Julio!D185</f>
        <v>0</v>
      </c>
      <c r="N56" s="322">
        <f>+Agosto!D193</f>
        <v>0</v>
      </c>
      <c r="O56" s="322">
        <f>+Septiembre!D206</f>
        <v>9580000</v>
      </c>
      <c r="P56" s="347">
        <f t="shared" ref="P56:P58" si="46">M56+N56+O56</f>
        <v>9580000</v>
      </c>
      <c r="Q56" s="323">
        <f>+Octubre!D186</f>
        <v>36741615</v>
      </c>
      <c r="R56" s="323">
        <f>Noviembre!D191</f>
        <v>24388670</v>
      </c>
      <c r="S56" s="323">
        <f>Diciembre!D190</f>
        <v>0</v>
      </c>
      <c r="T56" s="347">
        <f t="shared" ref="T56:T58" si="47">+H56+L56+P56+Q56+R56+S56</f>
        <v>78677285</v>
      </c>
      <c r="U56" s="232"/>
    </row>
    <row r="57" spans="1:21" ht="13.5" thickBot="1" x14ac:dyDescent="0.25">
      <c r="A57" s="13"/>
      <c r="B57" s="182" t="s">
        <v>250</v>
      </c>
      <c r="C57" s="203">
        <v>15000000</v>
      </c>
      <c r="D57" s="233">
        <v>0</v>
      </c>
      <c r="E57" s="326">
        <v>0</v>
      </c>
      <c r="F57" s="335">
        <v>0</v>
      </c>
      <c r="G57" s="346">
        <v>0</v>
      </c>
      <c r="H57" s="347">
        <f t="shared" si="44"/>
        <v>0</v>
      </c>
      <c r="I57" s="325">
        <v>0</v>
      </c>
      <c r="J57" s="346">
        <v>0</v>
      </c>
      <c r="K57" s="339">
        <v>0</v>
      </c>
      <c r="L57" s="347">
        <f t="shared" si="45"/>
        <v>0</v>
      </c>
      <c r="M57" s="327">
        <v>0</v>
      </c>
      <c r="N57" s="322">
        <f>+Agosto!D181</f>
        <v>10567500</v>
      </c>
      <c r="O57" s="322"/>
      <c r="P57" s="347">
        <f t="shared" si="46"/>
        <v>10567500</v>
      </c>
      <c r="Q57" s="323"/>
      <c r="R57" s="323"/>
      <c r="S57" s="323"/>
      <c r="T57" s="347">
        <f t="shared" si="47"/>
        <v>10567500</v>
      </c>
      <c r="U57" s="232"/>
    </row>
    <row r="58" spans="1:21" ht="13.5" thickBot="1" x14ac:dyDescent="0.25">
      <c r="A58" s="13"/>
      <c r="B58" s="182" t="s">
        <v>253</v>
      </c>
      <c r="C58" s="203">
        <v>15000000</v>
      </c>
      <c r="D58" s="233">
        <v>0</v>
      </c>
      <c r="E58" s="326">
        <v>0</v>
      </c>
      <c r="F58" s="335">
        <v>0</v>
      </c>
      <c r="G58" s="346">
        <v>0</v>
      </c>
      <c r="H58" s="347">
        <f t="shared" si="44"/>
        <v>0</v>
      </c>
      <c r="I58" s="325">
        <v>0</v>
      </c>
      <c r="J58" s="346">
        <v>0</v>
      </c>
      <c r="K58" s="339">
        <v>0</v>
      </c>
      <c r="L58" s="347">
        <f t="shared" si="45"/>
        <v>0</v>
      </c>
      <c r="M58" s="327">
        <v>0</v>
      </c>
      <c r="N58" s="322"/>
      <c r="O58" s="322"/>
      <c r="P58" s="347">
        <f t="shared" si="46"/>
        <v>0</v>
      </c>
      <c r="Q58" s="323"/>
      <c r="R58" s="323"/>
      <c r="S58" s="323"/>
      <c r="T58" s="347">
        <f t="shared" si="47"/>
        <v>0</v>
      </c>
      <c r="U58" s="232"/>
    </row>
    <row r="59" spans="1:21" s="18" customFormat="1" ht="13.5" thickBot="1" x14ac:dyDescent="0.25">
      <c r="A59" s="11" t="s">
        <v>18</v>
      </c>
      <c r="B59" s="199" t="s">
        <v>100</v>
      </c>
      <c r="C59" s="201">
        <f t="shared" ref="C59:H59" si="48">SUM(C55:C58)</f>
        <v>49720000</v>
      </c>
      <c r="D59" s="227">
        <f t="shared" si="48"/>
        <v>1500000</v>
      </c>
      <c r="E59" s="331">
        <f t="shared" si="48"/>
        <v>1163338</v>
      </c>
      <c r="F59" s="331">
        <f t="shared" si="48"/>
        <v>0</v>
      </c>
      <c r="G59" s="331">
        <f t="shared" si="48"/>
        <v>584873</v>
      </c>
      <c r="H59" s="332">
        <f t="shared" si="48"/>
        <v>1748211</v>
      </c>
      <c r="I59" s="331">
        <f>SUM(I55:I58)</f>
        <v>587630</v>
      </c>
      <c r="J59" s="331">
        <f t="shared" ref="J59" si="49">SUM(J55:J58)</f>
        <v>2181569</v>
      </c>
      <c r="K59" s="331">
        <f>SUM(K55:K58)</f>
        <v>6966960</v>
      </c>
      <c r="L59" s="332">
        <f t="shared" ref="L59" si="50">SUM(L55:L58)</f>
        <v>9736159</v>
      </c>
      <c r="M59" s="352">
        <f t="shared" ref="M59:T59" si="51">SUM(M55:M58)</f>
        <v>593900</v>
      </c>
      <c r="N59" s="352">
        <f t="shared" si="51"/>
        <v>11162557</v>
      </c>
      <c r="O59" s="352">
        <f t="shared" si="51"/>
        <v>10177779</v>
      </c>
      <c r="P59" s="332">
        <f t="shared" si="51"/>
        <v>21934236</v>
      </c>
      <c r="Q59" s="331">
        <f t="shared" si="51"/>
        <v>37342662</v>
      </c>
      <c r="R59" s="331">
        <f t="shared" si="51"/>
        <v>24989717</v>
      </c>
      <c r="S59" s="331">
        <f t="shared" si="51"/>
        <v>614180</v>
      </c>
      <c r="T59" s="332">
        <f>SUM(T55:T58)</f>
        <v>96365165</v>
      </c>
      <c r="U59" s="232">
        <f>SUM(U53:U58)</f>
        <v>7786604</v>
      </c>
    </row>
    <row r="60" spans="1:21" ht="13.5" thickBot="1" x14ac:dyDescent="0.25">
      <c r="A60" s="12">
        <v>20802</v>
      </c>
      <c r="B60" s="181" t="s">
        <v>89</v>
      </c>
      <c r="C60" s="203">
        <v>300000</v>
      </c>
      <c r="D60" s="228">
        <f>C60/12</f>
        <v>25000</v>
      </c>
      <c r="E60" s="326">
        <f>Enero!D192</f>
        <v>51508</v>
      </c>
      <c r="F60" s="335">
        <f>Febrero!D189</f>
        <v>402192</v>
      </c>
      <c r="G60" s="346">
        <f>Marzo!D193</f>
        <v>622252</v>
      </c>
      <c r="H60" s="347">
        <f>E60+F60+G60</f>
        <v>1075952</v>
      </c>
      <c r="I60" s="323">
        <f>Abril!D194</f>
        <v>863011</v>
      </c>
      <c r="J60" s="346">
        <f>Mayo!D178</f>
        <v>18057</v>
      </c>
      <c r="K60" s="346">
        <f>Junio!D181</f>
        <v>47074</v>
      </c>
      <c r="L60" s="347">
        <f>I60+J60+K60</f>
        <v>928142</v>
      </c>
      <c r="M60" s="322">
        <f>Julio!D191</f>
        <v>28918</v>
      </c>
      <c r="N60" s="322">
        <f>+Agosto!D200</f>
        <v>8627</v>
      </c>
      <c r="O60" s="322">
        <f>+Septiembre!D214</f>
        <v>23625</v>
      </c>
      <c r="P60" s="347">
        <f>M60+N60+O60</f>
        <v>61170</v>
      </c>
      <c r="Q60" s="323">
        <f>+Octubre!D199</f>
        <v>15381</v>
      </c>
      <c r="R60" s="323">
        <f>Noviembre!D204</f>
        <v>17038</v>
      </c>
      <c r="S60" s="323">
        <f>Diciembre!D203</f>
        <v>18445</v>
      </c>
      <c r="T60" s="347">
        <f>+H60+L60+P60+Q60+R60+S60</f>
        <v>2116128</v>
      </c>
      <c r="U60" s="232"/>
    </row>
    <row r="61" spans="1:21" ht="13.5" thickBot="1" x14ac:dyDescent="0.25">
      <c r="A61" s="11" t="s">
        <v>19</v>
      </c>
      <c r="B61" s="199" t="s">
        <v>31</v>
      </c>
      <c r="C61" s="201">
        <f t="shared" ref="C61:D61" si="52">SUM(C60:C60)</f>
        <v>300000</v>
      </c>
      <c r="D61" s="227">
        <f t="shared" si="52"/>
        <v>25000</v>
      </c>
      <c r="E61" s="331">
        <f>SUM(E60)</f>
        <v>51508</v>
      </c>
      <c r="F61" s="331">
        <f>SUM(F60)</f>
        <v>402192</v>
      </c>
      <c r="G61" s="331">
        <f>SUM(G60)</f>
        <v>622252</v>
      </c>
      <c r="H61" s="332">
        <f>SUM(H60)</f>
        <v>1075952</v>
      </c>
      <c r="I61" s="331">
        <f>SUM(I60)</f>
        <v>863011</v>
      </c>
      <c r="J61" s="331">
        <f t="shared" ref="J61" si="53">SUM(J60)</f>
        <v>18057</v>
      </c>
      <c r="K61" s="331">
        <f t="shared" ref="K61:Q61" si="54">SUM(K60)</f>
        <v>47074</v>
      </c>
      <c r="L61" s="332">
        <f t="shared" si="54"/>
        <v>928142</v>
      </c>
      <c r="M61" s="352">
        <f t="shared" si="54"/>
        <v>28918</v>
      </c>
      <c r="N61" s="352">
        <f t="shared" si="54"/>
        <v>8627</v>
      </c>
      <c r="O61" s="352">
        <f t="shared" si="54"/>
        <v>23625</v>
      </c>
      <c r="P61" s="332">
        <f t="shared" si="54"/>
        <v>61170</v>
      </c>
      <c r="Q61" s="331">
        <f t="shared" si="54"/>
        <v>15381</v>
      </c>
      <c r="R61" s="331">
        <f>SUM(R60)</f>
        <v>17038</v>
      </c>
      <c r="S61" s="331">
        <f>SUM(S60)</f>
        <v>18445</v>
      </c>
      <c r="T61" s="332">
        <f>SUM(T60)</f>
        <v>2116128</v>
      </c>
      <c r="U61" s="232">
        <f t="shared" ref="U61:U66" si="55">SUM(U55:U60)</f>
        <v>7786604</v>
      </c>
    </row>
    <row r="62" spans="1:21" ht="0.6" customHeight="1" thickBot="1" x14ac:dyDescent="0.25">
      <c r="B62" s="187"/>
      <c r="C62" s="183"/>
      <c r="D62" s="230"/>
      <c r="E62" s="323"/>
      <c r="F62" s="323"/>
      <c r="G62" s="323"/>
      <c r="H62" s="353"/>
      <c r="I62" s="323"/>
      <c r="J62" s="323"/>
      <c r="K62" s="323"/>
      <c r="L62" s="353"/>
      <c r="M62" s="322"/>
      <c r="N62" s="322"/>
      <c r="O62" s="322"/>
      <c r="P62" s="353"/>
      <c r="Q62" s="323"/>
      <c r="R62" s="323"/>
      <c r="S62" s="323"/>
      <c r="T62" s="353"/>
      <c r="U62" s="232">
        <f t="shared" si="55"/>
        <v>15573208</v>
      </c>
    </row>
    <row r="63" spans="1:21" ht="13.5" thickBot="1" x14ac:dyDescent="0.25">
      <c r="A63" s="20"/>
      <c r="B63" s="181" t="s">
        <v>32</v>
      </c>
      <c r="C63" s="204">
        <v>0</v>
      </c>
      <c r="D63" s="229">
        <f>C63/12</f>
        <v>0</v>
      </c>
      <c r="E63" s="326"/>
      <c r="F63" s="323"/>
      <c r="G63" s="323"/>
      <c r="H63" s="347">
        <v>0</v>
      </c>
      <c r="I63" s="323">
        <f>Abril!D200</f>
        <v>0</v>
      </c>
      <c r="J63" s="346">
        <f>Mayo!D184</f>
        <v>452910</v>
      </c>
      <c r="K63" s="346">
        <f>Junio!D188</f>
        <v>387412</v>
      </c>
      <c r="L63" s="347">
        <f>+I63+J63+K63</f>
        <v>840322</v>
      </c>
      <c r="M63" s="322">
        <f>Julio!D198</f>
        <v>0</v>
      </c>
      <c r="N63" s="322">
        <f>+Agosto!D207</f>
        <v>1336984</v>
      </c>
      <c r="O63" s="322">
        <f>+Septiembre!D221</f>
        <v>0</v>
      </c>
      <c r="P63" s="347">
        <f>+M63+N63+O63</f>
        <v>1336984</v>
      </c>
      <c r="Q63" s="323">
        <f>+Octubre!D205</f>
        <v>159187</v>
      </c>
      <c r="R63" s="323">
        <f>Noviembre!D210</f>
        <v>0</v>
      </c>
      <c r="S63" s="323">
        <f>Diciembre!D209</f>
        <v>102270</v>
      </c>
      <c r="T63" s="347">
        <f>+H63+L63+P63+Q63+R63+S63</f>
        <v>2438763</v>
      </c>
      <c r="U63" s="232"/>
    </row>
    <row r="64" spans="1:21" s="83" customFormat="1" ht="13.5" thickBot="1" x14ac:dyDescent="0.25">
      <c r="A64" s="14" t="s">
        <v>20</v>
      </c>
      <c r="B64" s="184" t="s">
        <v>33</v>
      </c>
      <c r="C64" s="185">
        <f>+C63</f>
        <v>0</v>
      </c>
      <c r="D64" s="231">
        <f>+D63</f>
        <v>0</v>
      </c>
      <c r="E64" s="354">
        <f>E63</f>
        <v>0</v>
      </c>
      <c r="F64" s="354">
        <f>F63</f>
        <v>0</v>
      </c>
      <c r="G64" s="354">
        <f>G63</f>
        <v>0</v>
      </c>
      <c r="H64" s="355">
        <f>E64+F64+G64</f>
        <v>0</v>
      </c>
      <c r="I64" s="354">
        <f>SUM(I63)</f>
        <v>0</v>
      </c>
      <c r="J64" s="354">
        <f>SUM(J63)</f>
        <v>452910</v>
      </c>
      <c r="K64" s="354">
        <f>SUM(K63)</f>
        <v>387412</v>
      </c>
      <c r="L64" s="355">
        <f>I64+J64+K64</f>
        <v>840322</v>
      </c>
      <c r="M64" s="356">
        <f>SUM(M63)</f>
        <v>0</v>
      </c>
      <c r="N64" s="356">
        <f>SUM(N63)</f>
        <v>1336984</v>
      </c>
      <c r="O64" s="356"/>
      <c r="P64" s="355">
        <f>SUM(P63)</f>
        <v>1336984</v>
      </c>
      <c r="Q64" s="357">
        <f>SUM(Q63)</f>
        <v>159187</v>
      </c>
      <c r="R64" s="357">
        <f>SUM(R63)</f>
        <v>0</v>
      </c>
      <c r="S64" s="357">
        <f>SUM(S63)</f>
        <v>102270</v>
      </c>
      <c r="T64" s="355">
        <f>+T63</f>
        <v>2438763</v>
      </c>
      <c r="U64" s="232">
        <f t="shared" si="55"/>
        <v>31146416</v>
      </c>
    </row>
    <row r="65" spans="1:23" s="90" customFormat="1" ht="13.5" thickBot="1" x14ac:dyDescent="0.25">
      <c r="A65" s="10"/>
      <c r="B65" s="3"/>
      <c r="C65" s="9"/>
      <c r="D65" s="9"/>
      <c r="E65" s="358"/>
      <c r="F65" s="358"/>
      <c r="G65" s="358"/>
      <c r="H65" s="359"/>
      <c r="I65" s="358"/>
      <c r="J65" s="358"/>
      <c r="K65" s="358"/>
      <c r="L65" s="359"/>
      <c r="M65" s="322"/>
      <c r="N65" s="322"/>
      <c r="O65" s="322"/>
      <c r="P65" s="359"/>
      <c r="Q65" s="358"/>
      <c r="R65" s="358"/>
      <c r="S65" s="358"/>
      <c r="T65" s="359"/>
      <c r="U65" s="232"/>
    </row>
    <row r="66" spans="1:23" s="83" customFormat="1" ht="15.75" thickBot="1" x14ac:dyDescent="0.3">
      <c r="A66" s="91"/>
      <c r="B66" s="198" t="s">
        <v>251</v>
      </c>
      <c r="C66" s="211">
        <f>SUM(C34+C37+C39+C45+C54+C59+C61+C64)</f>
        <v>116495065</v>
      </c>
      <c r="D66" s="211">
        <f>SUM(D34+D37+D39+D45+D54+D59+D61+D64)</f>
        <v>9687294.5</v>
      </c>
      <c r="E66" s="307">
        <f>SUM(E34+E37+E39+E45+E54+E59+E61+E64)</f>
        <v>8239031</v>
      </c>
      <c r="F66" s="307">
        <f t="shared" ref="F66" si="56">SUM(F34+F37+F39+F45+F54+F59+F61+F64)</f>
        <v>6822086</v>
      </c>
      <c r="G66" s="307">
        <f>SUM(G34+G37+G39+G45+G54+G59+G61+G64)</f>
        <v>9723965</v>
      </c>
      <c r="H66" s="307">
        <f>SUM(H34+H37+H39+H45+H54+H59+H61+H64)</f>
        <v>24785082</v>
      </c>
      <c r="I66" s="307">
        <f>I34+I37+I39+I45+I54+I59+I61+I64</f>
        <v>8673847</v>
      </c>
      <c r="J66" s="307">
        <f t="shared" ref="J66" si="57">J34+J37+J39+J45+J54+J59+J61+J64</f>
        <v>10511208</v>
      </c>
      <c r="K66" s="307">
        <f>K34+K37+K39+K45+K54+K59+K61+K64</f>
        <v>13716013</v>
      </c>
      <c r="L66" s="307">
        <f>SUM(L34+L37+L39+L45+L54+L59+L61+L64)</f>
        <v>32901068</v>
      </c>
      <c r="M66" s="360">
        <f t="shared" ref="M66:T66" si="58">+M34+M37+M39+M45+M54+M59+M61+M64</f>
        <v>6729311</v>
      </c>
      <c r="N66" s="360">
        <f t="shared" si="58"/>
        <v>19452828</v>
      </c>
      <c r="O66" s="360">
        <f t="shared" si="58"/>
        <v>19407777</v>
      </c>
      <c r="P66" s="307">
        <f t="shared" si="58"/>
        <v>45589916</v>
      </c>
      <c r="Q66" s="307">
        <f t="shared" si="58"/>
        <v>44491575</v>
      </c>
      <c r="R66" s="307">
        <f t="shared" si="58"/>
        <v>33120805</v>
      </c>
      <c r="S66" s="307">
        <f t="shared" si="58"/>
        <v>11847795</v>
      </c>
      <c r="T66" s="307">
        <f t="shared" si="58"/>
        <v>192736241</v>
      </c>
      <c r="U66" s="232">
        <f t="shared" si="55"/>
        <v>54506228</v>
      </c>
    </row>
    <row r="67" spans="1:23" s="83" customFormat="1" ht="13.5" thickBot="1" x14ac:dyDescent="0.25">
      <c r="A67" s="85"/>
      <c r="B67" s="85"/>
      <c r="C67" s="84"/>
      <c r="D67" s="84"/>
      <c r="E67" s="264"/>
      <c r="F67" s="264"/>
      <c r="G67" s="264"/>
      <c r="H67" s="361"/>
      <c r="I67" s="264"/>
      <c r="J67" s="264"/>
      <c r="K67" s="264"/>
      <c r="L67" s="361"/>
      <c r="M67" s="265"/>
      <c r="N67" s="265"/>
      <c r="O67" s="265"/>
      <c r="P67" s="264"/>
      <c r="Q67" s="264"/>
      <c r="R67" s="264"/>
      <c r="S67" s="264"/>
      <c r="T67" s="264"/>
      <c r="V67" s="254"/>
      <c r="W67" s="254"/>
    </row>
    <row r="68" spans="1:23" s="83" customFormat="1" x14ac:dyDescent="0.2">
      <c r="A68" s="85"/>
      <c r="B68" s="188"/>
      <c r="C68" s="189"/>
      <c r="D68" s="189"/>
      <c r="E68" s="264"/>
      <c r="F68" s="264"/>
      <c r="G68" s="264"/>
      <c r="H68" s="361"/>
      <c r="I68" s="264"/>
      <c r="J68" s="264"/>
      <c r="K68" s="264"/>
      <c r="L68" s="361"/>
      <c r="M68" s="265"/>
      <c r="N68" s="265"/>
      <c r="O68" s="265"/>
      <c r="P68" s="264"/>
      <c r="Q68" s="264"/>
      <c r="R68" s="264"/>
      <c r="S68" s="264"/>
      <c r="T68" s="264"/>
      <c r="V68" s="256"/>
      <c r="W68" s="254"/>
    </row>
    <row r="69" spans="1:23" s="83" customFormat="1" x14ac:dyDescent="0.2">
      <c r="A69" s="85"/>
      <c r="B69" s="381" t="s">
        <v>366</v>
      </c>
      <c r="C69" s="382"/>
      <c r="D69" s="382"/>
      <c r="E69" s="264"/>
      <c r="F69" s="264"/>
      <c r="G69" s="264"/>
      <c r="H69" s="361"/>
      <c r="I69" s="264"/>
      <c r="J69" s="264"/>
      <c r="K69" s="264"/>
      <c r="L69" s="361"/>
      <c r="M69" s="265"/>
      <c r="N69" s="265"/>
      <c r="O69" s="265"/>
      <c r="P69" s="264"/>
      <c r="Q69" s="264"/>
      <c r="R69" s="264"/>
      <c r="S69" s="264"/>
      <c r="T69" s="253" t="s">
        <v>588</v>
      </c>
      <c r="V69" s="256"/>
      <c r="W69" s="257"/>
    </row>
    <row r="70" spans="1:23" ht="14.25" x14ac:dyDescent="0.2">
      <c r="A70" s="83"/>
      <c r="B70" s="191" t="s">
        <v>24</v>
      </c>
      <c r="C70" s="213">
        <f>C22</f>
        <v>157816500</v>
      </c>
      <c r="D70" s="213">
        <f>SUM(D22)</f>
        <v>13151375</v>
      </c>
      <c r="E70" s="362">
        <f>SUM(E22)</f>
        <v>40312244</v>
      </c>
      <c r="F70" s="362">
        <f>SUM(F22)</f>
        <v>17935553</v>
      </c>
      <c r="G70" s="362">
        <f>+G22</f>
        <v>14211849</v>
      </c>
      <c r="H70" s="363">
        <f>SUM(H22)</f>
        <v>72459646</v>
      </c>
      <c r="I70" s="362">
        <f>I22</f>
        <v>10425205</v>
      </c>
      <c r="J70" s="362">
        <f t="shared" ref="J70:K70" si="59">J22</f>
        <v>5312081</v>
      </c>
      <c r="K70" s="362">
        <f t="shared" si="59"/>
        <v>15978309</v>
      </c>
      <c r="L70" s="363">
        <f>SUM(L22)</f>
        <v>31715595</v>
      </c>
      <c r="M70" s="364">
        <f>M22</f>
        <v>5217949</v>
      </c>
      <c r="N70" s="364">
        <f>+N22</f>
        <v>14372629</v>
      </c>
      <c r="O70" s="364">
        <f>+O22</f>
        <v>15868564</v>
      </c>
      <c r="P70" s="374">
        <f>+P22</f>
        <v>35459142</v>
      </c>
      <c r="Q70" s="365">
        <f>+Q22</f>
        <v>49328223</v>
      </c>
      <c r="R70" s="365">
        <f t="shared" ref="R70:S70" si="60">+R22</f>
        <v>5719654</v>
      </c>
      <c r="S70" s="365">
        <f t="shared" si="60"/>
        <v>21530730</v>
      </c>
      <c r="T70" s="365">
        <f>+T22</f>
        <v>216212990</v>
      </c>
      <c r="V70" s="375"/>
      <c r="W70" s="87"/>
    </row>
    <row r="71" spans="1:23" ht="14.25" x14ac:dyDescent="0.2">
      <c r="A71" s="83"/>
      <c r="B71" s="191" t="s">
        <v>25</v>
      </c>
      <c r="C71" s="213">
        <f t="shared" ref="C71:D71" si="61">C66</f>
        <v>116495065</v>
      </c>
      <c r="D71" s="213">
        <f t="shared" si="61"/>
        <v>9687294.5</v>
      </c>
      <c r="E71" s="362">
        <f>SUM(E66)</f>
        <v>8239031</v>
      </c>
      <c r="F71" s="362">
        <f>SUM(F66)</f>
        <v>6822086</v>
      </c>
      <c r="G71" s="362">
        <f>SUM(G66)</f>
        <v>9723965</v>
      </c>
      <c r="H71" s="363">
        <f>SUM(H66)</f>
        <v>24785082</v>
      </c>
      <c r="I71" s="362">
        <f>I66</f>
        <v>8673847</v>
      </c>
      <c r="J71" s="362">
        <f t="shared" ref="J71" si="62">J66</f>
        <v>10511208</v>
      </c>
      <c r="K71" s="362">
        <f>K66</f>
        <v>13716013</v>
      </c>
      <c r="L71" s="363">
        <f>SUM(L66)</f>
        <v>32901068</v>
      </c>
      <c r="M71" s="364">
        <f>M66</f>
        <v>6729311</v>
      </c>
      <c r="N71" s="364">
        <f>+N66</f>
        <v>19452828</v>
      </c>
      <c r="O71" s="364">
        <f>+O66</f>
        <v>19407777</v>
      </c>
      <c r="P71" s="363">
        <f>+P66</f>
        <v>45589916</v>
      </c>
      <c r="Q71" s="362">
        <f>+Q66</f>
        <v>44491575</v>
      </c>
      <c r="R71" s="362">
        <f t="shared" ref="R71:S71" si="63">+R66</f>
        <v>33120805</v>
      </c>
      <c r="S71" s="362">
        <f t="shared" si="63"/>
        <v>11847795</v>
      </c>
      <c r="T71" s="362">
        <f>T66</f>
        <v>192736241</v>
      </c>
      <c r="V71" s="375"/>
      <c r="W71" s="255"/>
    </row>
    <row r="72" spans="1:23" ht="15.75" thickBot="1" x14ac:dyDescent="0.3">
      <c r="A72" s="83"/>
      <c r="B72" s="192" t="s">
        <v>26</v>
      </c>
      <c r="C72" s="261">
        <f t="shared" ref="C72:D72" si="64">C70-C71</f>
        <v>41321435</v>
      </c>
      <c r="D72" s="261">
        <f t="shared" si="64"/>
        <v>3464080.5</v>
      </c>
      <c r="E72" s="366">
        <f>E70-E71</f>
        <v>32073213</v>
      </c>
      <c r="F72" s="366">
        <f t="shared" ref="F72:G72" si="65">F70-F71</f>
        <v>11113467</v>
      </c>
      <c r="G72" s="366">
        <f t="shared" si="65"/>
        <v>4487884</v>
      </c>
      <c r="H72" s="367">
        <f>H70-H71</f>
        <v>47674564</v>
      </c>
      <c r="I72" s="366">
        <f t="shared" ref="I72:K72" si="66">I70-I71</f>
        <v>1751358</v>
      </c>
      <c r="J72" s="366">
        <f t="shared" si="66"/>
        <v>-5199127</v>
      </c>
      <c r="K72" s="366">
        <f t="shared" si="66"/>
        <v>2262296</v>
      </c>
      <c r="L72" s="367">
        <f t="shared" ref="L72:S72" si="67">L70-L71</f>
        <v>-1185473</v>
      </c>
      <c r="M72" s="368">
        <f t="shared" si="67"/>
        <v>-1511362</v>
      </c>
      <c r="N72" s="368">
        <f t="shared" si="67"/>
        <v>-5080199</v>
      </c>
      <c r="O72" s="366">
        <f t="shared" si="67"/>
        <v>-3539213</v>
      </c>
      <c r="P72" s="367">
        <f t="shared" si="67"/>
        <v>-10130774</v>
      </c>
      <c r="Q72" s="366">
        <f t="shared" si="67"/>
        <v>4836648</v>
      </c>
      <c r="R72" s="366">
        <f t="shared" si="67"/>
        <v>-27401151</v>
      </c>
      <c r="S72" s="366">
        <f t="shared" si="67"/>
        <v>9682935</v>
      </c>
      <c r="T72" s="367">
        <f>T70-T71</f>
        <v>23476749</v>
      </c>
      <c r="V72" s="376"/>
      <c r="W72" s="255"/>
    </row>
    <row r="73" spans="1:23" x14ac:dyDescent="0.2">
      <c r="A73" s="83"/>
      <c r="C73" s="89"/>
      <c r="Q73" s="266">
        <v>-4836648</v>
      </c>
      <c r="S73" s="266">
        <v>13452163</v>
      </c>
      <c r="T73" s="266">
        <v>-23476749</v>
      </c>
      <c r="V73" s="87"/>
    </row>
    <row r="74" spans="1:23" s="64" customFormat="1" x14ac:dyDescent="0.2">
      <c r="A74" s="63"/>
      <c r="E74" s="353"/>
      <c r="F74" s="369"/>
      <c r="G74" s="369"/>
      <c r="H74" s="369"/>
      <c r="I74" s="369"/>
      <c r="J74" s="369"/>
      <c r="K74" s="369"/>
      <c r="L74" s="369"/>
      <c r="M74" s="370"/>
      <c r="N74" s="370"/>
      <c r="O74" s="370"/>
      <c r="P74" s="369"/>
      <c r="R74" s="369"/>
      <c r="S74" s="369"/>
      <c r="T74" s="369">
        <f>SUM(T72:T73)</f>
        <v>0</v>
      </c>
    </row>
    <row r="75" spans="1:23" s="64" customFormat="1" x14ac:dyDescent="0.2">
      <c r="E75" s="369"/>
      <c r="F75" s="369"/>
      <c r="G75" s="369"/>
      <c r="H75" s="369"/>
      <c r="I75" s="369"/>
      <c r="J75" s="369"/>
      <c r="K75" s="369"/>
      <c r="L75" s="369"/>
      <c r="M75" s="370"/>
      <c r="N75" s="370"/>
      <c r="O75" s="370"/>
      <c r="P75" s="369"/>
      <c r="Q75" s="369"/>
      <c r="R75" s="369"/>
      <c r="S75" s="369"/>
      <c r="T75" s="369"/>
    </row>
  </sheetData>
  <mergeCells count="4">
    <mergeCell ref="B28:D29"/>
    <mergeCell ref="B69:D69"/>
    <mergeCell ref="A2:D2"/>
    <mergeCell ref="A3:D3"/>
  </mergeCells>
  <pageMargins left="0.15748031496062992" right="0.15748031496062992" top="0.43307086614173229" bottom="0.23622047244094491" header="0.51181102362204722" footer="0.51181102362204722"/>
  <pageSetup scale="93" fitToWidth="2" fitToHeight="2" orientation="landscape" r:id="rId1"/>
  <headerFooter alignWithMargins="0"/>
  <ignoredErrors>
    <ignoredError sqref="T34 T51 T3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56"/>
  <sheetViews>
    <sheetView topLeftCell="A65" zoomScale="80" zoomScaleNormal="80" workbookViewId="0">
      <selection activeCell="C188" sqref="C188:H188"/>
    </sheetView>
  </sheetViews>
  <sheetFormatPr baseColWidth="10" defaultColWidth="32.5703125" defaultRowHeight="12.75" x14ac:dyDescent="0.2"/>
  <cols>
    <col min="1" max="1" width="2.85546875" style="23" bestFit="1" customWidth="1"/>
    <col min="2" max="2" width="18.140625" style="48" customWidth="1"/>
    <col min="3" max="3" width="20.5703125" style="134" bestFit="1" customWidth="1"/>
    <col min="4" max="4" width="14.28515625" style="47" customWidth="1"/>
    <col min="5" max="5" width="41.42578125" style="21" bestFit="1" customWidth="1"/>
    <col min="6" max="6" width="2.28515625" style="75" bestFit="1" customWidth="1"/>
    <col min="7" max="7" width="9.85546875" style="80" bestFit="1" customWidth="1"/>
    <col min="8" max="16384" width="32.5703125" style="21"/>
  </cols>
  <sheetData>
    <row r="1" spans="1:8" x14ac:dyDescent="0.2">
      <c r="B1" s="234" t="s">
        <v>35</v>
      </c>
      <c r="C1" s="132"/>
      <c r="D1" s="140">
        <f>+D4+D45+D49+D70</f>
        <v>10425205</v>
      </c>
    </row>
    <row r="2" spans="1:8" x14ac:dyDescent="0.2">
      <c r="B2" s="234" t="s">
        <v>36</v>
      </c>
      <c r="C2" s="132"/>
      <c r="D2" s="141"/>
    </row>
    <row r="4" spans="1:8" x14ac:dyDescent="0.2">
      <c r="A4" s="235" t="s">
        <v>0</v>
      </c>
      <c r="B4" s="236" t="s">
        <v>1</v>
      </c>
      <c r="C4" s="133"/>
      <c r="D4" s="142">
        <f>+D5+D13+D24+D33+D38+D43</f>
        <v>10349688</v>
      </c>
    </row>
    <row r="5" spans="1:8" s="22" customFormat="1" x14ac:dyDescent="0.2">
      <c r="A5" s="237"/>
      <c r="B5" s="238" t="s">
        <v>2</v>
      </c>
      <c r="C5" s="134"/>
      <c r="D5" s="143">
        <f>SUM(D6:D10)</f>
        <v>4709252</v>
      </c>
      <c r="F5" s="75"/>
      <c r="G5" s="80"/>
      <c r="H5" s="21"/>
    </row>
    <row r="6" spans="1:8" s="22" customFormat="1" x14ac:dyDescent="0.2">
      <c r="A6" s="237"/>
      <c r="B6" s="238"/>
      <c r="C6" s="131">
        <v>44302</v>
      </c>
      <c r="D6" s="144">
        <v>2354426</v>
      </c>
      <c r="E6" s="119" t="s">
        <v>400</v>
      </c>
      <c r="F6" s="94">
        <v>1</v>
      </c>
      <c r="G6" s="94">
        <v>3010103</v>
      </c>
      <c r="H6" s="21" t="s">
        <v>260</v>
      </c>
    </row>
    <row r="7" spans="1:8" s="22" customFormat="1" x14ac:dyDescent="0.2">
      <c r="A7" s="237"/>
      <c r="B7" s="238"/>
      <c r="C7" s="131">
        <v>44305</v>
      </c>
      <c r="D7" s="144">
        <v>2354826</v>
      </c>
      <c r="E7" s="119" t="s">
        <v>400</v>
      </c>
      <c r="F7" s="94">
        <v>1</v>
      </c>
      <c r="G7" s="94">
        <v>3010103</v>
      </c>
      <c r="H7" s="21" t="s">
        <v>503</v>
      </c>
    </row>
    <row r="8" spans="1:8" s="22" customFormat="1" x14ac:dyDescent="0.2">
      <c r="A8" s="237"/>
      <c r="B8" s="238"/>
      <c r="C8" s="131"/>
      <c r="D8" s="144"/>
      <c r="E8" s="119"/>
      <c r="F8" s="94"/>
      <c r="G8" s="94"/>
      <c r="H8" s="21"/>
    </row>
    <row r="9" spans="1:8" s="22" customFormat="1" x14ac:dyDescent="0.2">
      <c r="A9" s="237"/>
      <c r="B9" s="238"/>
      <c r="C9" s="131"/>
      <c r="D9" s="144"/>
      <c r="E9" s="119"/>
      <c r="F9" s="94"/>
      <c r="G9" s="94"/>
      <c r="H9" s="21"/>
    </row>
    <row r="10" spans="1:8" s="22" customFormat="1" x14ac:dyDescent="0.2">
      <c r="A10" s="237"/>
      <c r="B10" s="238"/>
      <c r="C10" s="134"/>
      <c r="D10" s="32"/>
      <c r="E10" s="119"/>
      <c r="F10" s="94"/>
      <c r="G10" s="94"/>
      <c r="H10" s="21"/>
    </row>
    <row r="11" spans="1:8" s="22" customFormat="1" x14ac:dyDescent="0.2">
      <c r="A11" s="237"/>
      <c r="B11" s="238"/>
      <c r="C11" s="134"/>
      <c r="D11" s="32"/>
      <c r="E11" s="33"/>
      <c r="F11" s="75"/>
      <c r="G11" s="80"/>
      <c r="H11" s="21"/>
    </row>
    <row r="12" spans="1:8" s="22" customFormat="1" x14ac:dyDescent="0.2">
      <c r="A12" s="237"/>
      <c r="B12" s="238"/>
      <c r="C12" s="134"/>
      <c r="D12" s="32"/>
      <c r="E12" s="33"/>
      <c r="F12" s="75"/>
      <c r="G12" s="80"/>
      <c r="H12" s="21"/>
    </row>
    <row r="13" spans="1:8" s="22" customFormat="1" x14ac:dyDescent="0.2">
      <c r="A13" s="237"/>
      <c r="B13" s="238" t="s">
        <v>3</v>
      </c>
      <c r="C13" s="134"/>
      <c r="D13" s="143">
        <f>SUM(D14:D19)</f>
        <v>3224725</v>
      </c>
      <c r="F13" s="75"/>
      <c r="G13" s="80"/>
      <c r="H13" s="21"/>
    </row>
    <row r="14" spans="1:8" s="22" customFormat="1" x14ac:dyDescent="0.2">
      <c r="A14" s="237"/>
      <c r="B14" s="238"/>
      <c r="C14" s="131">
        <v>44300</v>
      </c>
      <c r="D14" s="144">
        <v>529765</v>
      </c>
      <c r="E14" s="119" t="s">
        <v>409</v>
      </c>
      <c r="F14" s="94">
        <v>1</v>
      </c>
      <c r="G14" s="94">
        <v>3010104</v>
      </c>
      <c r="H14" s="21" t="s">
        <v>504</v>
      </c>
    </row>
    <row r="15" spans="1:8" s="22" customFormat="1" x14ac:dyDescent="0.2">
      <c r="A15" s="237"/>
      <c r="B15" s="238"/>
      <c r="C15" s="131">
        <v>44300</v>
      </c>
      <c r="D15" s="144">
        <v>529836</v>
      </c>
      <c r="E15" s="119" t="s">
        <v>409</v>
      </c>
      <c r="F15" s="94">
        <v>1</v>
      </c>
      <c r="G15" s="94">
        <v>3010104</v>
      </c>
      <c r="H15" s="21" t="s">
        <v>505</v>
      </c>
    </row>
    <row r="16" spans="1:8" s="22" customFormat="1" x14ac:dyDescent="0.2">
      <c r="A16" s="237"/>
      <c r="B16" s="238"/>
      <c r="C16" s="131">
        <v>44302</v>
      </c>
      <c r="D16" s="144">
        <v>529836</v>
      </c>
      <c r="E16" s="119" t="s">
        <v>409</v>
      </c>
      <c r="F16" s="94">
        <v>1</v>
      </c>
      <c r="G16" s="94">
        <v>3010104</v>
      </c>
      <c r="H16" s="21" t="s">
        <v>506</v>
      </c>
    </row>
    <row r="17" spans="1:8" s="22" customFormat="1" x14ac:dyDescent="0.2">
      <c r="A17" s="237"/>
      <c r="B17" s="238"/>
      <c r="C17" s="131">
        <v>44306</v>
      </c>
      <c r="D17" s="144">
        <v>529906</v>
      </c>
      <c r="E17" s="119" t="s">
        <v>409</v>
      </c>
      <c r="F17" s="94">
        <v>1</v>
      </c>
      <c r="G17" s="94">
        <v>3010104</v>
      </c>
      <c r="H17" s="21" t="s">
        <v>264</v>
      </c>
    </row>
    <row r="18" spans="1:8" s="22" customFormat="1" x14ac:dyDescent="0.2">
      <c r="A18" s="237"/>
      <c r="B18" s="238"/>
      <c r="C18" s="131">
        <v>44312</v>
      </c>
      <c r="D18" s="144">
        <v>441941</v>
      </c>
      <c r="E18" s="119" t="s">
        <v>409</v>
      </c>
      <c r="F18" s="94">
        <v>1</v>
      </c>
      <c r="G18" s="94">
        <v>3010104</v>
      </c>
      <c r="H18" s="21" t="s">
        <v>507</v>
      </c>
    </row>
    <row r="19" spans="1:8" s="22" customFormat="1" x14ac:dyDescent="0.2">
      <c r="A19" s="237"/>
      <c r="B19" s="238"/>
      <c r="C19" s="131">
        <v>44316</v>
      </c>
      <c r="D19" s="144">
        <v>663441</v>
      </c>
      <c r="E19" s="119" t="s">
        <v>409</v>
      </c>
      <c r="F19" s="94">
        <v>1</v>
      </c>
      <c r="G19" s="94">
        <v>3010104</v>
      </c>
      <c r="H19" s="21" t="s">
        <v>508</v>
      </c>
    </row>
    <row r="20" spans="1:8" s="22" customFormat="1" x14ac:dyDescent="0.2">
      <c r="A20" s="237"/>
      <c r="B20" s="238"/>
      <c r="C20" s="131"/>
      <c r="D20" s="144"/>
      <c r="E20" s="119"/>
      <c r="F20" s="94"/>
      <c r="G20" s="94"/>
      <c r="H20" s="21"/>
    </row>
    <row r="21" spans="1:8" s="22" customFormat="1" x14ac:dyDescent="0.2">
      <c r="A21" s="237"/>
      <c r="B21" s="238"/>
      <c r="C21" s="131"/>
      <c r="D21" s="144"/>
      <c r="E21" s="119"/>
      <c r="F21" s="94"/>
      <c r="G21" s="94"/>
      <c r="H21" s="21"/>
    </row>
    <row r="22" spans="1:8" s="22" customFormat="1" x14ac:dyDescent="0.2">
      <c r="A22" s="237"/>
      <c r="B22" s="238"/>
      <c r="C22" s="131"/>
      <c r="D22" s="144"/>
      <c r="E22" s="119"/>
      <c r="F22" s="94"/>
      <c r="G22" s="94"/>
      <c r="H22" s="21"/>
    </row>
    <row r="23" spans="1:8" s="22" customFormat="1" x14ac:dyDescent="0.2">
      <c r="A23" s="237"/>
      <c r="B23" s="238"/>
      <c r="C23" s="134"/>
      <c r="D23" s="32"/>
      <c r="E23" s="33"/>
      <c r="F23" s="75"/>
      <c r="G23" s="80"/>
      <c r="H23" s="21"/>
    </row>
    <row r="24" spans="1:8" s="22" customFormat="1" x14ac:dyDescent="0.2">
      <c r="A24" s="237"/>
      <c r="B24" s="238" t="s">
        <v>4</v>
      </c>
      <c r="C24" s="134"/>
      <c r="D24" s="143">
        <f>SUM(D25:D31)</f>
        <v>1688326</v>
      </c>
      <c r="F24" s="75"/>
      <c r="G24" s="80"/>
      <c r="H24" s="21"/>
    </row>
    <row r="25" spans="1:8" s="22" customFormat="1" x14ac:dyDescent="0.2">
      <c r="A25" s="237"/>
      <c r="B25" s="238"/>
      <c r="C25" s="131">
        <v>44305</v>
      </c>
      <c r="D25" s="144">
        <v>386339</v>
      </c>
      <c r="E25" s="98" t="s">
        <v>414</v>
      </c>
      <c r="F25" s="94">
        <v>1</v>
      </c>
      <c r="G25" s="94">
        <v>3010105</v>
      </c>
      <c r="H25" s="21" t="s">
        <v>509</v>
      </c>
    </row>
    <row r="26" spans="1:8" s="22" customFormat="1" x14ac:dyDescent="0.2">
      <c r="A26" s="237"/>
      <c r="B26" s="238"/>
      <c r="C26" s="131">
        <v>44306</v>
      </c>
      <c r="D26" s="144">
        <v>64498</v>
      </c>
      <c r="E26" s="98" t="s">
        <v>414</v>
      </c>
      <c r="F26" s="94">
        <v>1</v>
      </c>
      <c r="G26" s="94">
        <v>3010105</v>
      </c>
      <c r="H26" s="21" t="s">
        <v>510</v>
      </c>
    </row>
    <row r="27" spans="1:8" s="22" customFormat="1" x14ac:dyDescent="0.2">
      <c r="A27" s="237"/>
      <c r="B27" s="238"/>
      <c r="C27" s="131">
        <v>44309</v>
      </c>
      <c r="D27" s="144">
        <v>309000</v>
      </c>
      <c r="E27" s="98" t="s">
        <v>414</v>
      </c>
      <c r="F27" s="94">
        <v>1</v>
      </c>
      <c r="G27" s="94">
        <v>3010105</v>
      </c>
      <c r="H27" s="21" t="s">
        <v>511</v>
      </c>
    </row>
    <row r="28" spans="1:8" s="22" customFormat="1" x14ac:dyDescent="0.2">
      <c r="A28" s="237"/>
      <c r="B28" s="238"/>
      <c r="C28" s="131">
        <v>44309</v>
      </c>
      <c r="D28" s="144">
        <v>309359</v>
      </c>
      <c r="E28" s="98" t="s">
        <v>414</v>
      </c>
      <c r="F28" s="94">
        <v>1</v>
      </c>
      <c r="G28" s="94">
        <v>3010105</v>
      </c>
      <c r="H28" s="21" t="s">
        <v>512</v>
      </c>
    </row>
    <row r="29" spans="1:8" s="22" customFormat="1" x14ac:dyDescent="0.2">
      <c r="A29" s="237"/>
      <c r="B29" s="238"/>
      <c r="C29" s="131">
        <v>44313</v>
      </c>
      <c r="D29" s="144">
        <v>309524</v>
      </c>
      <c r="E29" s="98" t="s">
        <v>414</v>
      </c>
      <c r="F29" s="94">
        <v>1</v>
      </c>
      <c r="G29" s="94">
        <v>3010105</v>
      </c>
      <c r="H29" s="21" t="s">
        <v>513</v>
      </c>
    </row>
    <row r="30" spans="1:8" s="22" customFormat="1" x14ac:dyDescent="0.2">
      <c r="A30" s="237"/>
      <c r="B30" s="238"/>
      <c r="C30" s="131">
        <v>44315</v>
      </c>
      <c r="D30" s="144">
        <v>309606</v>
      </c>
      <c r="E30" s="98" t="s">
        <v>414</v>
      </c>
      <c r="F30" s="94">
        <v>1</v>
      </c>
      <c r="G30" s="94">
        <v>3010105</v>
      </c>
      <c r="H30" s="21" t="s">
        <v>514</v>
      </c>
    </row>
    <row r="31" spans="1:8" s="22" customFormat="1" x14ac:dyDescent="0.2">
      <c r="A31" s="237"/>
      <c r="B31" s="238"/>
      <c r="C31" s="131"/>
      <c r="D31" s="144"/>
      <c r="E31" s="98"/>
      <c r="F31" s="94"/>
      <c r="G31" s="94"/>
      <c r="H31" s="21"/>
    </row>
    <row r="32" spans="1:8" s="22" customFormat="1" x14ac:dyDescent="0.2">
      <c r="A32" s="237"/>
      <c r="B32" s="238"/>
      <c r="C32" s="134"/>
      <c r="D32" s="32"/>
      <c r="E32" s="33"/>
      <c r="F32" s="33"/>
      <c r="G32" s="33"/>
      <c r="H32" s="21"/>
    </row>
    <row r="33" spans="1:8" s="22" customFormat="1" x14ac:dyDescent="0.2">
      <c r="A33" s="237"/>
      <c r="B33" s="238" t="s">
        <v>5</v>
      </c>
      <c r="C33" s="134"/>
      <c r="D33" s="143">
        <f>SUM(D34:D36)</f>
        <v>352726</v>
      </c>
      <c r="F33" s="75"/>
      <c r="G33" s="80"/>
      <c r="H33" s="21"/>
    </row>
    <row r="34" spans="1:8" s="22" customFormat="1" x14ac:dyDescent="0.2">
      <c r="A34" s="237"/>
      <c r="B34" s="238"/>
      <c r="C34" s="131">
        <v>44287</v>
      </c>
      <c r="D34" s="144">
        <v>176357</v>
      </c>
      <c r="E34" s="119" t="s">
        <v>417</v>
      </c>
      <c r="F34" s="94">
        <v>1</v>
      </c>
      <c r="G34" s="94">
        <v>3010106</v>
      </c>
      <c r="H34" s="21" t="s">
        <v>515</v>
      </c>
    </row>
    <row r="35" spans="1:8" s="22" customFormat="1" x14ac:dyDescent="0.2">
      <c r="A35" s="237"/>
      <c r="B35" s="238"/>
      <c r="C35" s="131">
        <v>44287</v>
      </c>
      <c r="D35" s="144">
        <v>176369</v>
      </c>
      <c r="E35" s="119" t="s">
        <v>417</v>
      </c>
      <c r="F35" s="94">
        <v>1</v>
      </c>
      <c r="G35" s="94">
        <v>3010106</v>
      </c>
      <c r="H35" s="21" t="s">
        <v>516</v>
      </c>
    </row>
    <row r="36" spans="1:8" s="22" customFormat="1" x14ac:dyDescent="0.2">
      <c r="A36" s="237"/>
      <c r="B36" s="238"/>
      <c r="C36" s="131"/>
      <c r="D36" s="144"/>
      <c r="E36" s="119"/>
      <c r="F36" s="94"/>
      <c r="G36" s="94"/>
      <c r="H36" s="21"/>
    </row>
    <row r="37" spans="1:8" s="22" customFormat="1" x14ac:dyDescent="0.2">
      <c r="A37" s="237"/>
      <c r="B37" s="238"/>
      <c r="C37" s="131"/>
      <c r="D37" s="144"/>
      <c r="E37" s="119"/>
      <c r="F37" s="94"/>
      <c r="G37" s="94"/>
      <c r="H37" s="21"/>
    </row>
    <row r="38" spans="1:8" s="22" customFormat="1" x14ac:dyDescent="0.2">
      <c r="A38" s="237"/>
      <c r="B38" s="238" t="s">
        <v>6</v>
      </c>
      <c r="C38" s="134"/>
      <c r="D38" s="143">
        <f>SUM(D39)</f>
        <v>374659</v>
      </c>
      <c r="F38" s="75"/>
      <c r="G38" s="80"/>
      <c r="H38" s="21"/>
    </row>
    <row r="39" spans="1:8" s="22" customFormat="1" x14ac:dyDescent="0.2">
      <c r="A39" s="237"/>
      <c r="B39" s="238"/>
      <c r="C39" s="134">
        <v>44309</v>
      </c>
      <c r="D39" s="144">
        <v>374659</v>
      </c>
      <c r="E39" s="119" t="s">
        <v>517</v>
      </c>
      <c r="F39" s="75">
        <v>1</v>
      </c>
      <c r="G39" s="80">
        <v>3010107</v>
      </c>
      <c r="H39" s="21" t="s">
        <v>518</v>
      </c>
    </row>
    <row r="40" spans="1:8" s="22" customFormat="1" x14ac:dyDescent="0.2">
      <c r="A40" s="237"/>
      <c r="B40" s="238"/>
      <c r="C40" s="134"/>
      <c r="D40" s="143"/>
      <c r="F40" s="75"/>
      <c r="G40" s="80"/>
      <c r="H40" s="21"/>
    </row>
    <row r="41" spans="1:8" s="22" customFormat="1" x14ac:dyDescent="0.2">
      <c r="A41" s="237"/>
      <c r="B41" s="238"/>
      <c r="C41" s="134"/>
      <c r="D41" s="143"/>
      <c r="F41" s="75"/>
      <c r="G41" s="80"/>
      <c r="H41" s="21"/>
    </row>
    <row r="42" spans="1:8" s="22" customFormat="1" x14ac:dyDescent="0.2">
      <c r="A42" s="237"/>
      <c r="B42" s="238"/>
      <c r="C42" s="134"/>
      <c r="D42" s="32"/>
      <c r="E42" s="33"/>
      <c r="F42" s="75"/>
      <c r="G42" s="80"/>
      <c r="H42" s="21"/>
    </row>
    <row r="43" spans="1:8" s="22" customFormat="1" x14ac:dyDescent="0.2">
      <c r="A43" s="237"/>
      <c r="B43" s="238" t="s">
        <v>51</v>
      </c>
      <c r="C43" s="134"/>
      <c r="D43" s="143">
        <f>SUM(D44:D44)</f>
        <v>0</v>
      </c>
      <c r="F43" s="75"/>
      <c r="G43" s="80"/>
      <c r="H43" s="21"/>
    </row>
    <row r="44" spans="1:8" s="22" customFormat="1" x14ac:dyDescent="0.2">
      <c r="A44" s="239"/>
      <c r="B44" s="48"/>
      <c r="C44" s="134"/>
      <c r="D44" s="47"/>
      <c r="E44" s="21"/>
      <c r="F44" s="75"/>
      <c r="G44" s="80"/>
      <c r="H44" s="21"/>
    </row>
    <row r="45" spans="1:8" s="22" customFormat="1" x14ac:dyDescent="0.2">
      <c r="A45" s="235" t="s">
        <v>7</v>
      </c>
      <c r="B45" s="236" t="s">
        <v>74</v>
      </c>
      <c r="C45" s="133"/>
      <c r="D45" s="142">
        <f>+D46</f>
        <v>0</v>
      </c>
      <c r="E45" s="21"/>
      <c r="F45" s="75"/>
      <c r="G45" s="80"/>
      <c r="H45" s="21"/>
    </row>
    <row r="46" spans="1:8" s="22" customFormat="1" x14ac:dyDescent="0.2">
      <c r="A46" s="240"/>
      <c r="B46" s="48" t="s">
        <v>75</v>
      </c>
      <c r="C46" s="134"/>
      <c r="D46" s="143">
        <f>+D47</f>
        <v>0</v>
      </c>
      <c r="E46" s="21"/>
      <c r="F46" s="75"/>
      <c r="G46" s="80"/>
      <c r="H46" s="21"/>
    </row>
    <row r="48" spans="1:8" x14ac:dyDescent="0.2">
      <c r="A48" s="239"/>
      <c r="B48" s="238"/>
      <c r="D48" s="32"/>
      <c r="E48" s="33"/>
      <c r="F48" s="33"/>
      <c r="G48" s="33"/>
    </row>
    <row r="49" spans="1:8" x14ac:dyDescent="0.2">
      <c r="A49" s="235" t="s">
        <v>8</v>
      </c>
      <c r="B49" s="236" t="s">
        <v>9</v>
      </c>
      <c r="C49" s="133"/>
      <c r="D49" s="142">
        <f>+D50+D57+D61+D64+D67</f>
        <v>0</v>
      </c>
    </row>
    <row r="50" spans="1:8" s="22" customFormat="1" x14ac:dyDescent="0.2">
      <c r="A50" s="237"/>
      <c r="B50" s="238" t="s">
        <v>76</v>
      </c>
      <c r="C50" s="134"/>
      <c r="D50" s="143">
        <f>SUM(D51:D55)</f>
        <v>0</v>
      </c>
      <c r="F50" s="75"/>
      <c r="G50" s="80"/>
      <c r="H50" s="21"/>
    </row>
    <row r="51" spans="1:8" s="22" customFormat="1" x14ac:dyDescent="0.2">
      <c r="A51" s="237"/>
      <c r="B51" s="238"/>
      <c r="C51" s="131">
        <v>44293</v>
      </c>
      <c r="D51" s="144">
        <v>840000</v>
      </c>
      <c r="E51" s="23" t="s">
        <v>520</v>
      </c>
      <c r="F51" s="33">
        <v>1</v>
      </c>
      <c r="G51" s="33">
        <v>3010113</v>
      </c>
      <c r="H51" s="23" t="s">
        <v>519</v>
      </c>
    </row>
    <row r="52" spans="1:8" s="22" customFormat="1" x14ac:dyDescent="0.2">
      <c r="A52" s="237"/>
      <c r="B52" s="238"/>
      <c r="C52" s="131">
        <v>44293</v>
      </c>
      <c r="D52" s="144">
        <v>-840000</v>
      </c>
      <c r="E52" s="23" t="s">
        <v>520</v>
      </c>
      <c r="F52" s="33">
        <v>1</v>
      </c>
      <c r="G52" s="33">
        <v>3010113</v>
      </c>
      <c r="H52" s="23" t="s">
        <v>521</v>
      </c>
    </row>
    <row r="53" spans="1:8" s="22" customFormat="1" x14ac:dyDescent="0.2">
      <c r="A53" s="237"/>
      <c r="B53" s="238"/>
      <c r="C53" s="131"/>
      <c r="D53" s="144"/>
      <c r="E53" s="23"/>
      <c r="F53" s="33"/>
      <c r="G53" s="33"/>
      <c r="H53" s="23"/>
    </row>
    <row r="54" spans="1:8" x14ac:dyDescent="0.2">
      <c r="A54" s="239"/>
      <c r="B54" s="238"/>
      <c r="H54" s="23"/>
    </row>
    <row r="55" spans="1:8" x14ac:dyDescent="0.2">
      <c r="A55" s="239"/>
      <c r="B55" s="238"/>
      <c r="D55" s="145"/>
      <c r="H55" s="76"/>
    </row>
    <row r="56" spans="1:8" x14ac:dyDescent="0.2">
      <c r="A56" s="239"/>
      <c r="B56" s="238"/>
      <c r="D56" s="145"/>
      <c r="H56" s="76"/>
    </row>
    <row r="57" spans="1:8" x14ac:dyDescent="0.2">
      <c r="A57" s="237"/>
      <c r="B57" s="238" t="s">
        <v>52</v>
      </c>
      <c r="D57" s="143">
        <f>SUM(D58)</f>
        <v>0</v>
      </c>
    </row>
    <row r="58" spans="1:8" x14ac:dyDescent="0.2">
      <c r="A58" s="237"/>
      <c r="B58" s="238"/>
      <c r="D58" s="32"/>
      <c r="E58" s="33"/>
      <c r="F58" s="33">
        <v>1</v>
      </c>
      <c r="G58" s="33">
        <v>3010108</v>
      </c>
    </row>
    <row r="59" spans="1:8" x14ac:dyDescent="0.2">
      <c r="A59" s="237"/>
      <c r="B59" s="238"/>
      <c r="C59" s="131"/>
      <c r="D59" s="144"/>
      <c r="E59" s="119"/>
      <c r="F59" s="94"/>
      <c r="G59" s="94"/>
    </row>
    <row r="60" spans="1:8" x14ac:dyDescent="0.2">
      <c r="A60" s="237"/>
      <c r="B60" s="238"/>
      <c r="C60" s="131"/>
      <c r="D60" s="144"/>
      <c r="E60" s="119"/>
      <c r="F60" s="94"/>
      <c r="G60" s="94"/>
    </row>
    <row r="61" spans="1:8" x14ac:dyDescent="0.2">
      <c r="A61" s="239"/>
      <c r="B61" s="238" t="s">
        <v>34</v>
      </c>
      <c r="D61" s="143">
        <f>SUM(D62:D62)</f>
        <v>0</v>
      </c>
    </row>
    <row r="62" spans="1:8" x14ac:dyDescent="0.2">
      <c r="A62" s="239"/>
      <c r="B62" s="238"/>
      <c r="C62" s="131"/>
      <c r="D62" s="144"/>
      <c r="E62" s="119"/>
      <c r="F62" s="94">
        <v>1</v>
      </c>
      <c r="G62" s="94"/>
    </row>
    <row r="63" spans="1:8" x14ac:dyDescent="0.2">
      <c r="A63" s="239"/>
      <c r="B63" s="238"/>
      <c r="D63" s="32"/>
      <c r="E63" s="33"/>
      <c r="F63" s="33"/>
      <c r="G63" s="33"/>
    </row>
    <row r="64" spans="1:8" x14ac:dyDescent="0.2">
      <c r="A64" s="239"/>
      <c r="B64" s="238" t="s">
        <v>90</v>
      </c>
      <c r="D64" s="143">
        <f>SUM(D65)</f>
        <v>0</v>
      </c>
      <c r="E64" s="33"/>
      <c r="G64" s="81"/>
    </row>
    <row r="65" spans="1:8" x14ac:dyDescent="0.2">
      <c r="A65" s="239"/>
      <c r="B65" s="238"/>
      <c r="D65" s="32"/>
      <c r="E65" s="33"/>
      <c r="G65" s="81"/>
    </row>
    <row r="66" spans="1:8" x14ac:dyDescent="0.2">
      <c r="A66" s="239"/>
      <c r="B66" s="238"/>
      <c r="D66" s="32"/>
      <c r="E66" s="33"/>
      <c r="G66" s="81"/>
    </row>
    <row r="67" spans="1:8" s="76" customFormat="1" x14ac:dyDescent="0.2">
      <c r="A67" s="239"/>
      <c r="B67" s="238" t="s">
        <v>117</v>
      </c>
      <c r="C67" s="115"/>
      <c r="D67" s="143">
        <f>SUM(D68:D68)</f>
        <v>0</v>
      </c>
      <c r="E67" s="21"/>
      <c r="F67" s="75"/>
      <c r="G67" s="80"/>
    </row>
    <row r="68" spans="1:8" s="76" customFormat="1" x14ac:dyDescent="0.2">
      <c r="A68" s="239"/>
      <c r="C68" s="134"/>
      <c r="D68" s="145"/>
      <c r="E68" s="21"/>
      <c r="F68" s="75"/>
      <c r="G68" s="80"/>
    </row>
    <row r="69" spans="1:8" s="76" customFormat="1" x14ac:dyDescent="0.2">
      <c r="A69" s="239"/>
      <c r="C69" s="115"/>
      <c r="D69" s="145"/>
      <c r="E69" s="32"/>
      <c r="F69" s="75"/>
      <c r="G69" s="80"/>
    </row>
    <row r="70" spans="1:8" s="76" customFormat="1" x14ac:dyDescent="0.2">
      <c r="A70" s="235" t="s">
        <v>14</v>
      </c>
      <c r="B70" s="236" t="s">
        <v>53</v>
      </c>
      <c r="C70" s="133"/>
      <c r="D70" s="142">
        <f>+D71</f>
        <v>75517</v>
      </c>
      <c r="E70" s="21"/>
      <c r="F70" s="75"/>
      <c r="G70" s="80"/>
    </row>
    <row r="71" spans="1:8" s="76" customFormat="1" x14ac:dyDescent="0.2">
      <c r="A71" s="239"/>
      <c r="B71" s="238" t="s">
        <v>77</v>
      </c>
      <c r="C71" s="134"/>
      <c r="D71" s="143">
        <f>SUM(D72:D74)</f>
        <v>75517</v>
      </c>
      <c r="E71" s="21"/>
      <c r="F71" s="75"/>
      <c r="G71" s="80"/>
    </row>
    <row r="72" spans="1:8" s="76" customFormat="1" x14ac:dyDescent="0.2">
      <c r="A72" s="48"/>
      <c r="B72" s="48"/>
      <c r="C72" s="134">
        <v>44316</v>
      </c>
      <c r="D72" s="32">
        <v>27289</v>
      </c>
      <c r="E72" s="33" t="s">
        <v>451</v>
      </c>
      <c r="F72" s="33">
        <v>1</v>
      </c>
      <c r="G72" s="33" t="s">
        <v>50</v>
      </c>
      <c r="H72" s="125"/>
    </row>
    <row r="73" spans="1:8" s="76" customFormat="1" x14ac:dyDescent="0.2">
      <c r="A73" s="48"/>
      <c r="B73" s="48"/>
      <c r="C73" s="134">
        <v>44316</v>
      </c>
      <c r="D73" s="47">
        <v>11176</v>
      </c>
      <c r="E73" s="21" t="s">
        <v>522</v>
      </c>
      <c r="F73" s="33"/>
      <c r="G73" s="33"/>
      <c r="H73" s="125"/>
    </row>
    <row r="74" spans="1:8" s="76" customFormat="1" x14ac:dyDescent="0.2">
      <c r="A74" s="48"/>
      <c r="B74" s="48"/>
      <c r="C74" s="134">
        <v>44316</v>
      </c>
      <c r="D74" s="47">
        <v>37052</v>
      </c>
      <c r="E74" s="21" t="s">
        <v>535</v>
      </c>
      <c r="F74" s="33"/>
      <c r="G74" s="33"/>
      <c r="H74" s="125"/>
    </row>
    <row r="75" spans="1:8" s="76" customFormat="1" x14ac:dyDescent="0.2">
      <c r="A75" s="48"/>
      <c r="B75" s="48"/>
      <c r="C75" s="134"/>
      <c r="D75" s="47"/>
      <c r="E75" s="21"/>
      <c r="F75" s="75"/>
      <c r="G75" s="80"/>
    </row>
    <row r="76" spans="1:8" s="76" customFormat="1" x14ac:dyDescent="0.2">
      <c r="A76" s="23"/>
      <c r="B76" s="234" t="s">
        <v>11</v>
      </c>
      <c r="C76" s="132"/>
      <c r="D76" s="140">
        <f>+D79+D104+D125+D145+D162+D186+D194+D200</f>
        <v>8673847</v>
      </c>
      <c r="E76" s="21"/>
      <c r="F76" s="75"/>
      <c r="G76" s="80"/>
    </row>
    <row r="77" spans="1:8" s="76" customFormat="1" x14ac:dyDescent="0.2">
      <c r="A77" s="23"/>
      <c r="B77" s="234" t="s">
        <v>37</v>
      </c>
      <c r="C77" s="132"/>
      <c r="D77" s="141"/>
      <c r="E77" s="21"/>
      <c r="F77" s="75"/>
      <c r="G77" s="80"/>
    </row>
    <row r="79" spans="1:8" x14ac:dyDescent="0.2">
      <c r="A79" s="235" t="s">
        <v>0</v>
      </c>
      <c r="B79" s="236" t="s">
        <v>12</v>
      </c>
      <c r="C79" s="133"/>
      <c r="D79" s="142">
        <f>+D80+D91+D97+D101</f>
        <v>5962872</v>
      </c>
    </row>
    <row r="80" spans="1:8" x14ac:dyDescent="0.2">
      <c r="A80" s="239"/>
      <c r="B80" s="48" t="s">
        <v>71</v>
      </c>
      <c r="D80" s="143">
        <f>SUM(D81:D86)</f>
        <v>5727452</v>
      </c>
    </row>
    <row r="81" spans="1:8" x14ac:dyDescent="0.2">
      <c r="A81" s="239"/>
      <c r="C81" s="131">
        <v>44316</v>
      </c>
      <c r="D81" s="144">
        <v>5021629</v>
      </c>
      <c r="E81" s="119" t="s">
        <v>553</v>
      </c>
      <c r="F81" s="119">
        <v>1</v>
      </c>
      <c r="G81" s="94">
        <v>4020401</v>
      </c>
    </row>
    <row r="82" spans="1:8" x14ac:dyDescent="0.2">
      <c r="A82" s="239"/>
      <c r="C82" s="131">
        <v>44316</v>
      </c>
      <c r="D82" s="144">
        <v>35077</v>
      </c>
      <c r="E82" s="119" t="s">
        <v>553</v>
      </c>
      <c r="F82" s="119">
        <v>1</v>
      </c>
      <c r="G82" s="94">
        <v>4020401</v>
      </c>
    </row>
    <row r="83" spans="1:8" x14ac:dyDescent="0.2">
      <c r="A83" s="239"/>
      <c r="C83" s="131">
        <v>44316</v>
      </c>
      <c r="D83" s="144">
        <v>140000</v>
      </c>
      <c r="E83" s="119" t="s">
        <v>553</v>
      </c>
      <c r="F83" s="119">
        <v>1</v>
      </c>
      <c r="G83" s="94">
        <v>4020401</v>
      </c>
      <c r="H83" s="23"/>
    </row>
    <row r="84" spans="1:8" x14ac:dyDescent="0.2">
      <c r="A84" s="239"/>
      <c r="C84" s="131">
        <v>44317</v>
      </c>
      <c r="D84" s="144">
        <v>248260</v>
      </c>
      <c r="E84" s="119" t="s">
        <v>553</v>
      </c>
      <c r="F84" s="119">
        <v>1</v>
      </c>
      <c r="G84" s="94">
        <v>4020401</v>
      </c>
      <c r="H84" s="23"/>
    </row>
    <row r="85" spans="1:8" x14ac:dyDescent="0.2">
      <c r="A85" s="239"/>
      <c r="C85" s="131">
        <v>44312</v>
      </c>
      <c r="D85" s="144">
        <v>282486</v>
      </c>
      <c r="E85" s="21" t="s">
        <v>444</v>
      </c>
      <c r="F85" s="94">
        <v>1</v>
      </c>
      <c r="G85" s="94">
        <v>4010301</v>
      </c>
      <c r="H85" s="23" t="s">
        <v>523</v>
      </c>
    </row>
    <row r="86" spans="1:8" x14ac:dyDescent="0.2">
      <c r="A86" s="239"/>
      <c r="C86" s="131"/>
      <c r="D86" s="144"/>
      <c r="E86" s="119"/>
      <c r="F86" s="94"/>
      <c r="G86" s="94"/>
      <c r="H86" s="23"/>
    </row>
    <row r="87" spans="1:8" x14ac:dyDescent="0.2">
      <c r="A87" s="239"/>
      <c r="C87" s="131"/>
      <c r="D87" s="144"/>
      <c r="E87" s="119"/>
      <c r="F87" s="94"/>
      <c r="G87" s="94"/>
      <c r="H87" s="23"/>
    </row>
    <row r="88" spans="1:8" x14ac:dyDescent="0.2">
      <c r="A88" s="239"/>
      <c r="C88" s="131"/>
      <c r="D88" s="144"/>
      <c r="E88" s="119"/>
      <c r="F88" s="94"/>
      <c r="G88" s="94"/>
    </row>
    <row r="89" spans="1:8" x14ac:dyDescent="0.2">
      <c r="A89" s="239"/>
      <c r="C89" s="131"/>
      <c r="D89" s="144"/>
      <c r="E89" s="119"/>
      <c r="F89" s="94"/>
      <c r="G89" s="94"/>
    </row>
    <row r="90" spans="1:8" x14ac:dyDescent="0.2">
      <c r="A90" s="239"/>
      <c r="C90" s="131"/>
      <c r="D90" s="144"/>
      <c r="E90" s="119"/>
      <c r="F90" s="94"/>
      <c r="G90" s="94"/>
    </row>
    <row r="91" spans="1:8" x14ac:dyDescent="0.2">
      <c r="B91" s="48" t="s">
        <v>129</v>
      </c>
      <c r="D91" s="67">
        <f>SUM(D92:D95)</f>
        <v>0</v>
      </c>
      <c r="E91" s="33"/>
      <c r="F91" s="33"/>
      <c r="G91" s="93"/>
    </row>
    <row r="92" spans="1:8" x14ac:dyDescent="0.2">
      <c r="A92" s="239"/>
      <c r="C92" s="131"/>
      <c r="D92" s="144"/>
      <c r="E92" s="119"/>
      <c r="F92" s="94"/>
      <c r="G92" s="94"/>
      <c r="H92" s="122"/>
    </row>
    <row r="93" spans="1:8" x14ac:dyDescent="0.2">
      <c r="A93" s="239"/>
      <c r="C93" s="131"/>
      <c r="D93" s="144"/>
      <c r="E93" s="119"/>
      <c r="F93" s="94"/>
      <c r="G93" s="94"/>
      <c r="H93" s="122"/>
    </row>
    <row r="94" spans="1:8" x14ac:dyDescent="0.2">
      <c r="A94" s="239"/>
      <c r="C94" s="131"/>
      <c r="D94" s="144"/>
      <c r="E94" s="119"/>
      <c r="F94" s="94"/>
      <c r="G94" s="94"/>
      <c r="H94" s="122"/>
    </row>
    <row r="95" spans="1:8" x14ac:dyDescent="0.2">
      <c r="A95" s="239"/>
      <c r="C95" s="131"/>
      <c r="D95" s="144"/>
      <c r="E95" s="119"/>
      <c r="F95" s="94"/>
      <c r="G95" s="94"/>
      <c r="H95" s="122"/>
    </row>
    <row r="96" spans="1:8" x14ac:dyDescent="0.2">
      <c r="A96" s="239"/>
    </row>
    <row r="97" spans="1:8" x14ac:dyDescent="0.2">
      <c r="A97" s="239"/>
      <c r="B97" s="48" t="s">
        <v>67</v>
      </c>
      <c r="D97" s="143">
        <f>SUM(D98:D99)</f>
        <v>235420</v>
      </c>
    </row>
    <row r="98" spans="1:8" x14ac:dyDescent="0.2">
      <c r="A98" s="239"/>
      <c r="C98" s="131">
        <v>44299</v>
      </c>
      <c r="D98" s="144">
        <v>235420</v>
      </c>
      <c r="E98" s="119" t="s">
        <v>529</v>
      </c>
      <c r="F98" s="94">
        <v>1</v>
      </c>
      <c r="G98" s="94">
        <v>4010327</v>
      </c>
      <c r="H98" s="21" t="s">
        <v>530</v>
      </c>
    </row>
    <row r="99" spans="1:8" x14ac:dyDescent="0.2">
      <c r="A99" s="239"/>
      <c r="C99" s="131"/>
      <c r="D99" s="144"/>
      <c r="E99" s="119"/>
      <c r="F99" s="94"/>
      <c r="G99" s="94"/>
    </row>
    <row r="100" spans="1:8" x14ac:dyDescent="0.2">
      <c r="A100" s="239"/>
      <c r="C100" s="131"/>
      <c r="D100" s="144"/>
      <c r="E100" s="119"/>
      <c r="F100" s="94"/>
      <c r="G100" s="94"/>
    </row>
    <row r="101" spans="1:8" x14ac:dyDescent="0.2">
      <c r="B101" s="48" t="s">
        <v>78</v>
      </c>
      <c r="D101" s="143">
        <f>SUM(D102)</f>
        <v>0</v>
      </c>
    </row>
    <row r="102" spans="1:8" x14ac:dyDescent="0.2">
      <c r="A102" s="239"/>
      <c r="C102" s="131"/>
      <c r="D102" s="144"/>
      <c r="E102" s="119"/>
      <c r="F102" s="94"/>
      <c r="G102" s="94"/>
    </row>
    <row r="104" spans="1:8" x14ac:dyDescent="0.2">
      <c r="A104" s="235" t="s">
        <v>7</v>
      </c>
      <c r="B104" s="236" t="s">
        <v>15</v>
      </c>
      <c r="C104" s="133"/>
      <c r="D104" s="142">
        <f>+D105+D109+D117+D120+D113</f>
        <v>0</v>
      </c>
    </row>
    <row r="105" spans="1:8" x14ac:dyDescent="0.2">
      <c r="A105" s="239"/>
      <c r="B105" s="48" t="s">
        <v>56</v>
      </c>
      <c r="D105" s="143">
        <f>SUM(D106:D107)</f>
        <v>0</v>
      </c>
    </row>
    <row r="106" spans="1:8" x14ac:dyDescent="0.2">
      <c r="A106" s="239"/>
      <c r="C106" s="131"/>
      <c r="D106" s="144"/>
      <c r="E106" s="119"/>
      <c r="F106" s="94">
        <v>1</v>
      </c>
      <c r="G106" s="94">
        <v>30104001</v>
      </c>
    </row>
    <row r="107" spans="1:8" x14ac:dyDescent="0.2">
      <c r="A107" s="239"/>
      <c r="C107" s="131"/>
      <c r="D107" s="144"/>
      <c r="E107" s="119"/>
      <c r="F107" s="94"/>
      <c r="G107" s="94"/>
    </row>
    <row r="108" spans="1:8" x14ac:dyDescent="0.2">
      <c r="A108" s="239"/>
      <c r="D108" s="32"/>
      <c r="E108" s="33"/>
    </row>
    <row r="109" spans="1:8" x14ac:dyDescent="0.2">
      <c r="A109" s="239"/>
      <c r="B109" s="48" t="s">
        <v>57</v>
      </c>
      <c r="D109" s="143">
        <f>SUM(D110:D111)</f>
        <v>0</v>
      </c>
    </row>
    <row r="110" spans="1:8" x14ac:dyDescent="0.2">
      <c r="A110" s="239"/>
      <c r="C110" s="131"/>
      <c r="D110" s="144"/>
      <c r="E110" s="119"/>
      <c r="F110" s="94">
        <v>1</v>
      </c>
      <c r="G110" s="94">
        <v>30104002</v>
      </c>
    </row>
    <row r="111" spans="1:8" x14ac:dyDescent="0.2">
      <c r="A111" s="239"/>
      <c r="C111" s="131"/>
      <c r="D111" s="144"/>
      <c r="E111" s="98"/>
      <c r="F111" s="94"/>
      <c r="G111" s="94"/>
    </row>
    <row r="112" spans="1:8" x14ac:dyDescent="0.2">
      <c r="A112" s="239"/>
      <c r="C112" s="131"/>
      <c r="D112" s="144"/>
      <c r="E112" s="98"/>
      <c r="F112" s="94"/>
      <c r="G112" s="94"/>
    </row>
    <row r="113" spans="1:8" x14ac:dyDescent="0.2">
      <c r="A113" s="239"/>
      <c r="B113" s="48" t="s">
        <v>97</v>
      </c>
      <c r="D113" s="143">
        <f>SUM(D114:D115)</f>
        <v>0</v>
      </c>
      <c r="E113" s="33"/>
    </row>
    <row r="114" spans="1:8" x14ac:dyDescent="0.2">
      <c r="A114" s="239"/>
      <c r="C114" s="131"/>
      <c r="D114" s="144"/>
      <c r="E114" s="119"/>
      <c r="F114" s="94">
        <v>1</v>
      </c>
      <c r="G114" s="94">
        <v>4010307</v>
      </c>
    </row>
    <row r="115" spans="1:8" x14ac:dyDescent="0.2">
      <c r="A115" s="239"/>
      <c r="C115" s="131"/>
      <c r="D115" s="144"/>
      <c r="E115" s="119"/>
      <c r="F115" s="94"/>
      <c r="G115" s="94"/>
    </row>
    <row r="116" spans="1:8" x14ac:dyDescent="0.2">
      <c r="A116" s="239"/>
      <c r="C116" s="131"/>
      <c r="D116" s="144"/>
      <c r="E116" s="119"/>
      <c r="F116" s="94"/>
      <c r="G116" s="94"/>
    </row>
    <row r="117" spans="1:8" x14ac:dyDescent="0.2">
      <c r="A117" s="239"/>
      <c r="B117" s="48" t="s">
        <v>96</v>
      </c>
      <c r="D117" s="143">
        <f>SUM(D118)</f>
        <v>0</v>
      </c>
    </row>
    <row r="118" spans="1:8" x14ac:dyDescent="0.2">
      <c r="A118" s="239"/>
      <c r="C118" s="131"/>
      <c r="D118" s="144"/>
      <c r="E118" s="119"/>
      <c r="F118" s="94">
        <v>1</v>
      </c>
      <c r="G118" s="94">
        <v>4010330</v>
      </c>
    </row>
    <row r="119" spans="1:8" x14ac:dyDescent="0.2">
      <c r="A119" s="239"/>
      <c r="D119" s="32"/>
      <c r="E119" s="33"/>
    </row>
    <row r="120" spans="1:8" x14ac:dyDescent="0.2">
      <c r="A120" s="239"/>
      <c r="B120" s="48" t="s">
        <v>58</v>
      </c>
      <c r="D120" s="143">
        <f>SUM(D121:D122)</f>
        <v>0</v>
      </c>
    </row>
    <row r="121" spans="1:8" x14ac:dyDescent="0.2">
      <c r="A121" s="239"/>
      <c r="C121" s="131"/>
      <c r="D121" s="144"/>
      <c r="E121" s="119"/>
      <c r="F121" s="94"/>
      <c r="G121" s="94"/>
    </row>
    <row r="122" spans="1:8" x14ac:dyDescent="0.2">
      <c r="A122" s="239"/>
      <c r="C122" s="131"/>
      <c r="D122" s="144"/>
      <c r="E122" s="119"/>
      <c r="F122" s="94"/>
      <c r="G122" s="94"/>
    </row>
    <row r="123" spans="1:8" x14ac:dyDescent="0.2">
      <c r="A123" s="239"/>
      <c r="C123" s="131"/>
      <c r="D123" s="144"/>
      <c r="E123" s="119"/>
      <c r="F123" s="94"/>
      <c r="G123" s="94"/>
    </row>
    <row r="124" spans="1:8" x14ac:dyDescent="0.2">
      <c r="A124" s="239"/>
      <c r="D124" s="32"/>
      <c r="E124" s="33"/>
      <c r="G124" s="81"/>
    </row>
    <row r="125" spans="1:8" x14ac:dyDescent="0.2">
      <c r="A125" s="235" t="s">
        <v>8</v>
      </c>
      <c r="B125" s="236" t="s">
        <v>79</v>
      </c>
      <c r="C125" s="133"/>
      <c r="D125" s="142">
        <f>+D126+D129+D134+D136+D138+D142</f>
        <v>1171132</v>
      </c>
    </row>
    <row r="126" spans="1:8" x14ac:dyDescent="0.2">
      <c r="A126" s="239"/>
      <c r="B126" s="48" t="s">
        <v>59</v>
      </c>
      <c r="D126" s="143">
        <f>SUM(D127)</f>
        <v>0</v>
      </c>
    </row>
    <row r="127" spans="1:8" x14ac:dyDescent="0.2">
      <c r="A127" s="21"/>
      <c r="B127" s="21"/>
      <c r="C127" s="131"/>
      <c r="D127" s="144"/>
      <c r="E127" s="119"/>
      <c r="F127" s="94"/>
      <c r="G127" s="94"/>
    </row>
    <row r="128" spans="1:8" x14ac:dyDescent="0.2">
      <c r="A128" s="21"/>
      <c r="B128" s="21"/>
      <c r="C128" s="131"/>
      <c r="D128" s="144"/>
      <c r="E128" s="119"/>
      <c r="F128" s="119"/>
      <c r="G128" s="94"/>
      <c r="H128" s="94"/>
    </row>
    <row r="129" spans="1:8" x14ac:dyDescent="0.2">
      <c r="B129" s="48" t="s">
        <v>60</v>
      </c>
      <c r="C129" s="106"/>
      <c r="D129" s="143">
        <f>SUM(D130:D132)</f>
        <v>1171132</v>
      </c>
    </row>
    <row r="130" spans="1:8" x14ac:dyDescent="0.2">
      <c r="A130" s="21"/>
      <c r="B130" s="21"/>
      <c r="C130" s="134">
        <v>44292</v>
      </c>
      <c r="D130" s="32">
        <v>720000</v>
      </c>
      <c r="E130" s="21" t="s">
        <v>526</v>
      </c>
      <c r="F130" s="33">
        <v>1</v>
      </c>
      <c r="G130" s="130">
        <v>4010326</v>
      </c>
      <c r="H130" s="21" t="s">
        <v>525</v>
      </c>
    </row>
    <row r="131" spans="1:8" x14ac:dyDescent="0.2">
      <c r="A131" s="21"/>
      <c r="B131" s="21"/>
      <c r="C131" s="131">
        <v>44313</v>
      </c>
      <c r="D131" s="144">
        <v>1948</v>
      </c>
      <c r="E131" s="33" t="s">
        <v>527</v>
      </c>
      <c r="F131" s="94">
        <v>1</v>
      </c>
      <c r="G131" s="130">
        <v>4010326</v>
      </c>
      <c r="H131" s="116"/>
    </row>
    <row r="132" spans="1:8" x14ac:dyDescent="0.2">
      <c r="A132" s="21"/>
      <c r="B132" s="21"/>
      <c r="C132" s="131">
        <v>44313</v>
      </c>
      <c r="D132" s="144">
        <v>449184</v>
      </c>
      <c r="E132" s="33" t="s">
        <v>528</v>
      </c>
      <c r="F132" s="94">
        <v>1</v>
      </c>
      <c r="G132" s="130">
        <v>4010326</v>
      </c>
      <c r="H132" s="116"/>
    </row>
    <row r="134" spans="1:8" x14ac:dyDescent="0.2">
      <c r="A134" s="21"/>
      <c r="B134" s="48" t="s">
        <v>98</v>
      </c>
      <c r="C134" s="106"/>
      <c r="D134" s="143">
        <f>+D135</f>
        <v>0</v>
      </c>
      <c r="F134" s="21"/>
      <c r="G134" s="21"/>
    </row>
    <row r="136" spans="1:8" x14ac:dyDescent="0.2">
      <c r="B136" s="48" t="s">
        <v>69</v>
      </c>
      <c r="D136" s="143">
        <f>+D137</f>
        <v>0</v>
      </c>
    </row>
    <row r="137" spans="1:8" x14ac:dyDescent="0.2">
      <c r="D137" s="143"/>
    </row>
    <row r="138" spans="1:8" x14ac:dyDescent="0.2">
      <c r="B138" s="48" t="s">
        <v>80</v>
      </c>
      <c r="D138" s="143">
        <f>SUM(D139:D140)</f>
        <v>0</v>
      </c>
    </row>
    <row r="139" spans="1:8" x14ac:dyDescent="0.2">
      <c r="C139" s="131"/>
      <c r="D139" s="144"/>
      <c r="E139" s="119"/>
      <c r="F139" s="94">
        <v>1</v>
      </c>
      <c r="G139" s="94">
        <v>30109001</v>
      </c>
    </row>
    <row r="140" spans="1:8" x14ac:dyDescent="0.2">
      <c r="C140" s="131"/>
      <c r="D140" s="144"/>
      <c r="E140" s="119"/>
      <c r="F140" s="94">
        <v>1</v>
      </c>
      <c r="G140" s="94">
        <v>30109001</v>
      </c>
    </row>
    <row r="141" spans="1:8" x14ac:dyDescent="0.2">
      <c r="C141" s="131"/>
      <c r="D141" s="144"/>
      <c r="E141" s="119"/>
      <c r="F141" s="94"/>
      <c r="G141" s="94"/>
    </row>
    <row r="142" spans="1:8" x14ac:dyDescent="0.2">
      <c r="A142" s="240"/>
      <c r="B142" s="48" t="s">
        <v>70</v>
      </c>
      <c r="C142" s="106"/>
      <c r="D142" s="143">
        <f>SUM(D143)</f>
        <v>0</v>
      </c>
      <c r="F142" s="21"/>
      <c r="G142" s="21"/>
    </row>
    <row r="143" spans="1:8" x14ac:dyDescent="0.2">
      <c r="A143" s="240"/>
      <c r="C143" s="131"/>
      <c r="D143" s="144"/>
      <c r="E143" s="119"/>
      <c r="F143" s="94"/>
      <c r="G143" s="94"/>
    </row>
    <row r="144" spans="1:8" x14ac:dyDescent="0.2">
      <c r="A144" s="240"/>
    </row>
    <row r="145" spans="1:8" x14ac:dyDescent="0.2">
      <c r="A145" s="235" t="s">
        <v>14</v>
      </c>
      <c r="B145" s="236" t="s">
        <v>13</v>
      </c>
      <c r="C145" s="133"/>
      <c r="D145" s="142">
        <f>+D146+D155+D150+D158</f>
        <v>89202</v>
      </c>
    </row>
    <row r="146" spans="1:8" x14ac:dyDescent="0.2">
      <c r="A146" s="239"/>
      <c r="B146" s="48" t="s">
        <v>61</v>
      </c>
      <c r="D146" s="143">
        <f>SUM(D147:D148)</f>
        <v>25202</v>
      </c>
    </row>
    <row r="147" spans="1:8" x14ac:dyDescent="0.2">
      <c r="A147" s="239"/>
      <c r="C147" s="131">
        <v>44296</v>
      </c>
      <c r="D147" s="144">
        <v>25202</v>
      </c>
      <c r="E147" s="119" t="s">
        <v>433</v>
      </c>
      <c r="F147" s="94">
        <v>1</v>
      </c>
      <c r="G147" s="94">
        <v>4010313</v>
      </c>
      <c r="H147" s="21" t="s">
        <v>524</v>
      </c>
    </row>
    <row r="148" spans="1:8" x14ac:dyDescent="0.2">
      <c r="A148" s="239"/>
      <c r="C148" s="131"/>
      <c r="D148" s="144"/>
      <c r="E148" s="119"/>
      <c r="F148" s="94">
        <v>1</v>
      </c>
      <c r="G148" s="94">
        <v>4010313</v>
      </c>
    </row>
    <row r="149" spans="1:8" x14ac:dyDescent="0.2">
      <c r="A149" s="239"/>
      <c r="D149" s="32"/>
      <c r="E149" s="33"/>
      <c r="F149" s="33"/>
      <c r="G149" s="33"/>
    </row>
    <row r="150" spans="1:8" x14ac:dyDescent="0.2">
      <c r="A150" s="239"/>
      <c r="B150" s="48" t="s">
        <v>99</v>
      </c>
      <c r="D150" s="143">
        <f>SUM(D151:D153)</f>
        <v>64000</v>
      </c>
    </row>
    <row r="151" spans="1:8" x14ac:dyDescent="0.2">
      <c r="A151" s="239"/>
      <c r="C151" s="131">
        <v>44287</v>
      </c>
      <c r="D151" s="144">
        <v>64000</v>
      </c>
      <c r="E151" s="119" t="s">
        <v>531</v>
      </c>
      <c r="F151" s="94">
        <v>1</v>
      </c>
      <c r="G151" s="94">
        <v>4010328</v>
      </c>
      <c r="H151" s="21" t="s">
        <v>532</v>
      </c>
    </row>
    <row r="152" spans="1:8" x14ac:dyDescent="0.2">
      <c r="A152" s="239"/>
      <c r="C152" s="131"/>
      <c r="D152" s="144"/>
      <c r="E152" s="119"/>
      <c r="F152" s="94"/>
      <c r="G152" s="94"/>
    </row>
    <row r="153" spans="1:8" x14ac:dyDescent="0.2">
      <c r="A153" s="239"/>
      <c r="C153" s="131"/>
      <c r="D153" s="144"/>
      <c r="E153" s="119"/>
      <c r="F153" s="94"/>
      <c r="G153" s="94"/>
    </row>
    <row r="154" spans="1:8" x14ac:dyDescent="0.2">
      <c r="A154" s="239"/>
      <c r="C154" s="131"/>
      <c r="D154" s="144"/>
      <c r="E154" s="119"/>
      <c r="F154" s="94"/>
      <c r="G154" s="94"/>
    </row>
    <row r="155" spans="1:8" x14ac:dyDescent="0.2">
      <c r="A155" s="239"/>
      <c r="B155" s="48" t="s">
        <v>62</v>
      </c>
      <c r="D155" s="143">
        <f>SUM(D156)</f>
        <v>0</v>
      </c>
    </row>
    <row r="156" spans="1:8" x14ac:dyDescent="0.2">
      <c r="A156" s="21"/>
      <c r="B156" s="21"/>
      <c r="C156" s="131"/>
      <c r="D156" s="144"/>
      <c r="E156" s="119"/>
      <c r="F156" s="94"/>
      <c r="G156" s="130"/>
      <c r="H156" s="116"/>
    </row>
    <row r="157" spans="1:8" x14ac:dyDescent="0.2">
      <c r="A157" s="239"/>
      <c r="D157" s="32"/>
      <c r="E157" s="33"/>
      <c r="F157" s="33"/>
      <c r="G157" s="33"/>
    </row>
    <row r="158" spans="1:8" x14ac:dyDescent="0.2">
      <c r="A158" s="239"/>
      <c r="B158" s="48" t="s">
        <v>72</v>
      </c>
      <c r="D158" s="143">
        <f>SUM(D159)</f>
        <v>0</v>
      </c>
    </row>
    <row r="159" spans="1:8" x14ac:dyDescent="0.2">
      <c r="A159" s="241"/>
      <c r="C159" s="131"/>
      <c r="D159" s="144"/>
      <c r="E159" s="119"/>
      <c r="F159" s="94"/>
      <c r="G159" s="94"/>
    </row>
    <row r="160" spans="1:8" x14ac:dyDescent="0.2">
      <c r="A160" s="239"/>
      <c r="D160" s="32"/>
      <c r="E160" s="33"/>
      <c r="G160" s="81"/>
    </row>
    <row r="161" spans="1:8" x14ac:dyDescent="0.2">
      <c r="A161" s="239"/>
      <c r="D161" s="32"/>
      <c r="E161" s="33"/>
      <c r="G161" s="81"/>
    </row>
    <row r="162" spans="1:8" x14ac:dyDescent="0.2">
      <c r="A162" s="235" t="s">
        <v>16</v>
      </c>
      <c r="B162" s="236" t="s">
        <v>17</v>
      </c>
      <c r="C162" s="133"/>
      <c r="D162" s="142">
        <f>+D163+D165+D169+D173+D175+D177+D183</f>
        <v>0</v>
      </c>
    </row>
    <row r="163" spans="1:8" x14ac:dyDescent="0.2">
      <c r="A163" s="241"/>
      <c r="B163" s="48" t="s">
        <v>131</v>
      </c>
      <c r="D163" s="143">
        <f>+D164</f>
        <v>0</v>
      </c>
    </row>
    <row r="164" spans="1:8" x14ac:dyDescent="0.2">
      <c r="A164" s="241"/>
      <c r="D164" s="143"/>
      <c r="E164" s="32"/>
    </row>
    <row r="165" spans="1:8" x14ac:dyDescent="0.2">
      <c r="A165" s="241"/>
      <c r="B165" s="48" t="s">
        <v>63</v>
      </c>
      <c r="D165" s="143">
        <f>SUM(D166)</f>
        <v>0</v>
      </c>
    </row>
    <row r="166" spans="1:8" x14ac:dyDescent="0.2">
      <c r="A166" s="21"/>
      <c r="B166" s="21"/>
      <c r="C166" s="131"/>
      <c r="D166" s="144"/>
      <c r="E166" s="119"/>
      <c r="F166" s="163">
        <v>1</v>
      </c>
      <c r="G166" s="164"/>
      <c r="H166" s="165"/>
    </row>
    <row r="167" spans="1:8" x14ac:dyDescent="0.2">
      <c r="A167" s="239"/>
      <c r="D167" s="32"/>
      <c r="E167" s="33"/>
      <c r="F167" s="33"/>
      <c r="G167" s="62"/>
    </row>
    <row r="168" spans="1:8" x14ac:dyDescent="0.2">
      <c r="A168" s="239"/>
      <c r="D168" s="32"/>
      <c r="E168" s="33"/>
      <c r="F168" s="33"/>
      <c r="G168" s="62"/>
    </row>
    <row r="169" spans="1:8" x14ac:dyDescent="0.2">
      <c r="A169" s="241"/>
      <c r="B169" s="48" t="s">
        <v>64</v>
      </c>
      <c r="C169" s="106"/>
      <c r="D169" s="143">
        <f>SUM(D170:D171)</f>
        <v>0</v>
      </c>
    </row>
    <row r="170" spans="1:8" x14ac:dyDescent="0.2">
      <c r="A170" s="241"/>
      <c r="C170" s="131"/>
      <c r="D170" s="146"/>
      <c r="E170" s="120"/>
      <c r="F170" s="121">
        <v>1</v>
      </c>
      <c r="G170" s="94">
        <v>30105003</v>
      </c>
    </row>
    <row r="171" spans="1:8" x14ac:dyDescent="0.2">
      <c r="A171" s="241"/>
      <c r="C171" s="131"/>
      <c r="D171" s="146"/>
      <c r="E171" s="120"/>
      <c r="F171" s="121">
        <v>1</v>
      </c>
      <c r="G171" s="94">
        <v>30105003</v>
      </c>
    </row>
    <row r="172" spans="1:8" x14ac:dyDescent="0.2">
      <c r="A172" s="241"/>
      <c r="D172" s="32"/>
      <c r="E172" s="33"/>
    </row>
    <row r="173" spans="1:8" x14ac:dyDescent="0.2">
      <c r="A173" s="241"/>
      <c r="B173" s="48" t="s">
        <v>108</v>
      </c>
      <c r="D173" s="143">
        <f>SUM(D174)</f>
        <v>0</v>
      </c>
    </row>
    <row r="174" spans="1:8" x14ac:dyDescent="0.2">
      <c r="A174" s="241"/>
      <c r="D174" s="143"/>
    </row>
    <row r="175" spans="1:8" x14ac:dyDescent="0.2">
      <c r="A175" s="241"/>
      <c r="B175" s="48" t="s">
        <v>130</v>
      </c>
      <c r="D175" s="143">
        <f>+D176</f>
        <v>0</v>
      </c>
    </row>
    <row r="176" spans="1:8" x14ac:dyDescent="0.2">
      <c r="A176" s="241"/>
      <c r="C176" s="131"/>
      <c r="D176" s="144"/>
      <c r="E176" s="119"/>
      <c r="F176" s="94"/>
      <c r="G176" s="94"/>
    </row>
    <row r="177" spans="1:8" x14ac:dyDescent="0.2">
      <c r="A177" s="241"/>
      <c r="B177" s="48" t="s">
        <v>81</v>
      </c>
      <c r="D177" s="143">
        <f>SUM(D178:D181)</f>
        <v>0</v>
      </c>
    </row>
    <row r="178" spans="1:8" x14ac:dyDescent="0.2">
      <c r="A178" s="241"/>
      <c r="C178" s="131"/>
      <c r="D178" s="146"/>
      <c r="E178" s="120"/>
      <c r="F178" s="121">
        <v>1</v>
      </c>
      <c r="G178" s="94">
        <v>30106001</v>
      </c>
    </row>
    <row r="179" spans="1:8" x14ac:dyDescent="0.2">
      <c r="A179" s="241"/>
      <c r="C179" s="131"/>
      <c r="D179" s="146"/>
      <c r="E179" s="120"/>
      <c r="F179" s="121">
        <v>1</v>
      </c>
      <c r="G179" s="94">
        <v>30106003</v>
      </c>
    </row>
    <row r="180" spans="1:8" x14ac:dyDescent="0.2">
      <c r="A180" s="241"/>
      <c r="C180" s="131"/>
      <c r="D180" s="146"/>
      <c r="E180" s="120"/>
      <c r="F180" s="121">
        <v>1</v>
      </c>
      <c r="G180" s="94">
        <v>30106003</v>
      </c>
    </row>
    <row r="181" spans="1:8" x14ac:dyDescent="0.2">
      <c r="A181" s="241"/>
      <c r="C181" s="131"/>
      <c r="D181" s="146"/>
      <c r="E181" s="120"/>
      <c r="F181" s="121">
        <v>1</v>
      </c>
      <c r="G181" s="94">
        <v>30106003</v>
      </c>
    </row>
    <row r="182" spans="1:8" x14ac:dyDescent="0.2">
      <c r="A182" s="241"/>
      <c r="C182" s="131"/>
      <c r="D182" s="144"/>
      <c r="E182" s="119"/>
      <c r="F182" s="94"/>
      <c r="G182" s="94"/>
    </row>
    <row r="183" spans="1:8" x14ac:dyDescent="0.2">
      <c r="A183" s="241"/>
      <c r="B183" s="48" t="s">
        <v>65</v>
      </c>
      <c r="C183" s="106"/>
      <c r="D183" s="143"/>
      <c r="F183" s="21"/>
      <c r="G183" s="21"/>
    </row>
    <row r="184" spans="1:8" x14ac:dyDescent="0.2">
      <c r="A184" s="241"/>
      <c r="C184" s="131"/>
      <c r="D184" s="144"/>
      <c r="E184" s="119"/>
      <c r="F184" s="94"/>
      <c r="G184" s="94"/>
    </row>
    <row r="185" spans="1:8" x14ac:dyDescent="0.2">
      <c r="A185" s="241"/>
      <c r="D185" s="32"/>
      <c r="E185" s="33"/>
    </row>
    <row r="186" spans="1:8" x14ac:dyDescent="0.2">
      <c r="A186" s="235" t="s">
        <v>18</v>
      </c>
      <c r="B186" s="236" t="s">
        <v>101</v>
      </c>
      <c r="C186" s="133"/>
      <c r="D186" s="142">
        <f>D187+D190</f>
        <v>587630</v>
      </c>
    </row>
    <row r="187" spans="1:8" x14ac:dyDescent="0.2">
      <c r="A187" s="241"/>
      <c r="B187" s="48" t="s">
        <v>109</v>
      </c>
      <c r="D187" s="143">
        <f>SUM(D188:D189)</f>
        <v>587630</v>
      </c>
    </row>
    <row r="188" spans="1:8" x14ac:dyDescent="0.2">
      <c r="A188" s="241"/>
      <c r="C188" s="131">
        <v>44287</v>
      </c>
      <c r="D188" s="252">
        <v>587630</v>
      </c>
      <c r="E188" s="33" t="s">
        <v>533</v>
      </c>
      <c r="F188" s="121">
        <v>1</v>
      </c>
      <c r="G188" s="94">
        <v>4010335</v>
      </c>
      <c r="H188" s="21" t="s">
        <v>534</v>
      </c>
    </row>
    <row r="189" spans="1:8" x14ac:dyDescent="0.2">
      <c r="A189" s="241"/>
      <c r="D189" s="32"/>
      <c r="E189" s="33"/>
      <c r="F189" s="75">
        <v>1</v>
      </c>
      <c r="G189" s="94">
        <v>4010335</v>
      </c>
    </row>
    <row r="190" spans="1:8" x14ac:dyDescent="0.2">
      <c r="A190" s="241"/>
      <c r="B190" s="48" t="s">
        <v>66</v>
      </c>
      <c r="C190" s="106"/>
      <c r="D190" s="143">
        <f>SUM(D191:D192)</f>
        <v>0</v>
      </c>
      <c r="E190" s="33"/>
      <c r="F190" s="33"/>
      <c r="G190" s="33"/>
    </row>
    <row r="191" spans="1:8" x14ac:dyDescent="0.2">
      <c r="A191" s="241"/>
      <c r="C191" s="131"/>
      <c r="D191" s="144"/>
      <c r="E191" s="119"/>
      <c r="F191" s="94"/>
      <c r="G191" s="94"/>
      <c r="H191" s="122"/>
    </row>
    <row r="192" spans="1:8" x14ac:dyDescent="0.2">
      <c r="A192" s="241"/>
      <c r="C192" s="131"/>
      <c r="D192" s="144"/>
      <c r="E192" s="119"/>
      <c r="F192" s="94"/>
      <c r="G192" s="94"/>
      <c r="H192" s="122"/>
    </row>
    <row r="193" spans="1:8" x14ac:dyDescent="0.2">
      <c r="A193" s="239"/>
      <c r="C193" s="135"/>
    </row>
    <row r="194" spans="1:8" x14ac:dyDescent="0.2">
      <c r="A194" s="235" t="s">
        <v>19</v>
      </c>
      <c r="B194" s="236" t="s">
        <v>21</v>
      </c>
      <c r="C194" s="133"/>
      <c r="D194" s="142">
        <f>+D195</f>
        <v>863011</v>
      </c>
    </row>
    <row r="195" spans="1:8" x14ac:dyDescent="0.2">
      <c r="A195" s="239"/>
      <c r="B195" s="48" t="s">
        <v>22</v>
      </c>
      <c r="D195" s="143">
        <f>SUM(D196:D199)</f>
        <v>863011</v>
      </c>
    </row>
    <row r="196" spans="1:8" x14ac:dyDescent="0.2">
      <c r="A196" s="239"/>
      <c r="C196" s="131">
        <v>44316</v>
      </c>
      <c r="D196" s="144">
        <v>863011</v>
      </c>
      <c r="E196" s="119" t="s">
        <v>491</v>
      </c>
      <c r="F196" s="94">
        <v>1</v>
      </c>
      <c r="G196" s="200"/>
      <c r="H196" s="116"/>
    </row>
    <row r="197" spans="1:8" x14ac:dyDescent="0.2">
      <c r="A197" s="239"/>
      <c r="C197" s="131"/>
      <c r="D197" s="144"/>
      <c r="E197" s="119"/>
      <c r="F197" s="94"/>
      <c r="G197" s="200"/>
      <c r="H197" s="116"/>
    </row>
    <row r="198" spans="1:8" x14ac:dyDescent="0.2">
      <c r="A198" s="239"/>
      <c r="C198" s="131"/>
      <c r="D198" s="144"/>
      <c r="E198" s="119"/>
      <c r="F198" s="94"/>
      <c r="G198" s="200"/>
      <c r="H198" s="116"/>
    </row>
    <row r="199" spans="1:8" s="75" customFormat="1" x14ac:dyDescent="0.2">
      <c r="A199" s="239"/>
      <c r="B199" s="48"/>
      <c r="C199" s="134"/>
      <c r="D199" s="32"/>
      <c r="E199" s="33"/>
      <c r="G199" s="81"/>
    </row>
    <row r="200" spans="1:8" x14ac:dyDescent="0.2">
      <c r="A200" s="236" t="s">
        <v>20</v>
      </c>
      <c r="B200" s="236" t="s">
        <v>23</v>
      </c>
      <c r="C200" s="133"/>
      <c r="D200" s="142">
        <f>+D201</f>
        <v>0</v>
      </c>
    </row>
    <row r="201" spans="1:8" x14ac:dyDescent="0.2">
      <c r="B201" s="48" t="s">
        <v>32</v>
      </c>
      <c r="D201" s="143">
        <f>SUM(D202)</f>
        <v>0</v>
      </c>
    </row>
    <row r="202" spans="1:8" x14ac:dyDescent="0.2">
      <c r="A202" s="48"/>
      <c r="C202" s="131"/>
      <c r="D202" s="144"/>
      <c r="E202" s="119"/>
      <c r="F202" s="119"/>
      <c r="G202" s="94"/>
      <c r="H202" s="23"/>
    </row>
    <row r="203" spans="1:8" x14ac:dyDescent="0.2">
      <c r="A203" s="48"/>
      <c r="C203" s="136"/>
      <c r="D203" s="57"/>
      <c r="E203" s="56"/>
      <c r="F203" s="56"/>
      <c r="G203" s="56"/>
    </row>
    <row r="205" spans="1:8" x14ac:dyDescent="0.2">
      <c r="B205" s="48" t="s">
        <v>44</v>
      </c>
      <c r="D205" s="71">
        <v>121458213</v>
      </c>
    </row>
    <row r="206" spans="1:8" x14ac:dyDescent="0.2">
      <c r="B206" s="48" t="s">
        <v>45</v>
      </c>
      <c r="D206" s="71">
        <v>8110959</v>
      </c>
    </row>
    <row r="207" spans="1:8" ht="13.5" thickBot="1" x14ac:dyDescent="0.25">
      <c r="B207" s="48" t="s">
        <v>46</v>
      </c>
      <c r="D207" s="72">
        <v>614864</v>
      </c>
    </row>
    <row r="208" spans="1:8" ht="13.5" thickTop="1" x14ac:dyDescent="0.2">
      <c r="C208" s="134" t="s">
        <v>39</v>
      </c>
      <c r="D208" s="71">
        <f>SUM(D205:D207)</f>
        <v>130184036</v>
      </c>
      <c r="E208" s="21" t="s">
        <v>40</v>
      </c>
    </row>
    <row r="209" spans="1:8" x14ac:dyDescent="0.2">
      <c r="A209" s="242"/>
      <c r="B209" s="48" t="s">
        <v>24</v>
      </c>
      <c r="D209" s="71">
        <f>+D1</f>
        <v>10425205</v>
      </c>
      <c r="E209" s="51"/>
      <c r="G209" s="51"/>
    </row>
    <row r="210" spans="1:8" ht="13.5" thickBot="1" x14ac:dyDescent="0.25">
      <c r="A210" s="242"/>
      <c r="B210" s="48" t="s">
        <v>25</v>
      </c>
      <c r="D210" s="72">
        <f>-D76</f>
        <v>-8673847</v>
      </c>
      <c r="E210" s="53"/>
      <c r="G210" s="51"/>
    </row>
    <row r="211" spans="1:8" ht="13.5" thickTop="1" x14ac:dyDescent="0.2">
      <c r="A211" s="242"/>
      <c r="B211" s="243" t="s">
        <v>38</v>
      </c>
      <c r="C211" s="137"/>
      <c r="D211" s="73">
        <f>SUM(D209:D210)</f>
        <v>1751358</v>
      </c>
    </row>
    <row r="212" spans="1:8" s="22" customFormat="1" x14ac:dyDescent="0.2">
      <c r="A212" s="48"/>
      <c r="B212" s="244" t="s">
        <v>73</v>
      </c>
      <c r="C212" s="138"/>
      <c r="D212" s="74">
        <f>+D208+D211</f>
        <v>131935394</v>
      </c>
      <c r="F212" s="75"/>
      <c r="G212" s="80"/>
      <c r="H212" s="21"/>
    </row>
    <row r="213" spans="1:8" x14ac:dyDescent="0.2">
      <c r="B213" s="48" t="s">
        <v>42</v>
      </c>
      <c r="D213" s="71">
        <f>SUM(D212:D212)</f>
        <v>131935394</v>
      </c>
      <c r="E213" s="21" t="s">
        <v>40</v>
      </c>
    </row>
    <row r="214" spans="1:8" x14ac:dyDescent="0.2">
      <c r="C214" s="134" t="s">
        <v>41</v>
      </c>
      <c r="D214" s="71">
        <f>123588759+8110959+6160140</f>
        <v>137859858</v>
      </c>
    </row>
    <row r="215" spans="1:8" s="22" customFormat="1" x14ac:dyDescent="0.2">
      <c r="A215" s="48"/>
      <c r="B215" s="244" t="s">
        <v>43</v>
      </c>
      <c r="C215" s="138"/>
      <c r="D215" s="74">
        <f>+D214-D213</f>
        <v>5924464</v>
      </c>
      <c r="F215" s="75"/>
      <c r="G215" s="80"/>
      <c r="H215" s="21"/>
    </row>
    <row r="219" spans="1:8" x14ac:dyDescent="0.2">
      <c r="B219" s="245"/>
    </row>
    <row r="220" spans="1:8" x14ac:dyDescent="0.2">
      <c r="B220" s="245"/>
    </row>
    <row r="221" spans="1:8" x14ac:dyDescent="0.2">
      <c r="B221" s="245"/>
    </row>
    <row r="222" spans="1:8" x14ac:dyDescent="0.2">
      <c r="B222" s="245"/>
    </row>
    <row r="223" spans="1:8" x14ac:dyDescent="0.2">
      <c r="B223" s="245"/>
      <c r="C223" s="246"/>
    </row>
    <row r="224" spans="1:8" x14ac:dyDescent="0.2">
      <c r="B224" s="245"/>
    </row>
    <row r="225" spans="1:7" s="49" customFormat="1" x14ac:dyDescent="0.2">
      <c r="A225" s="23"/>
      <c r="B225" s="245"/>
      <c r="C225" s="134"/>
      <c r="D225" s="47"/>
      <c r="E225" s="21"/>
      <c r="F225" s="75"/>
      <c r="G225" s="80"/>
    </row>
    <row r="226" spans="1:7" s="49" customFormat="1" x14ac:dyDescent="0.2">
      <c r="A226" s="23"/>
      <c r="B226" s="245"/>
      <c r="C226" s="134"/>
      <c r="D226" s="47"/>
      <c r="E226" s="21"/>
      <c r="F226" s="75"/>
      <c r="G226" s="80"/>
    </row>
    <row r="227" spans="1:7" s="49" customFormat="1" x14ac:dyDescent="0.2">
      <c r="A227" s="23"/>
      <c r="B227" s="245"/>
      <c r="C227" s="134"/>
      <c r="D227" s="47"/>
      <c r="E227" s="21"/>
      <c r="F227" s="75"/>
      <c r="G227" s="80"/>
    </row>
    <row r="228" spans="1:7" s="49" customFormat="1" x14ac:dyDescent="0.2">
      <c r="A228" s="23"/>
      <c r="B228" s="245"/>
      <c r="C228" s="134"/>
      <c r="D228" s="47"/>
      <c r="E228" s="21"/>
      <c r="F228" s="75"/>
      <c r="G228" s="80"/>
    </row>
    <row r="229" spans="1:7" s="49" customFormat="1" x14ac:dyDescent="0.2">
      <c r="A229" s="23"/>
      <c r="B229" s="245"/>
      <c r="C229" s="134"/>
      <c r="D229" s="47"/>
      <c r="E229" s="21"/>
      <c r="F229" s="75"/>
      <c r="G229" s="80"/>
    </row>
    <row r="240" spans="1:7" x14ac:dyDescent="0.2">
      <c r="A240" s="21"/>
      <c r="B240" s="21"/>
      <c r="C240" s="106"/>
      <c r="F240" s="21"/>
      <c r="G240" s="21"/>
    </row>
    <row r="241" spans="1:7" x14ac:dyDescent="0.2">
      <c r="A241" s="21"/>
      <c r="B241" s="21"/>
      <c r="C241" s="106"/>
      <c r="F241" s="21"/>
      <c r="G241" s="21"/>
    </row>
    <row r="242" spans="1:7" x14ac:dyDescent="0.2">
      <c r="A242" s="21"/>
      <c r="B242" s="21"/>
      <c r="C242" s="106"/>
      <c r="F242" s="21"/>
      <c r="G242" s="21"/>
    </row>
    <row r="243" spans="1:7" x14ac:dyDescent="0.2">
      <c r="A243" s="21"/>
      <c r="B243" s="21"/>
      <c r="C243" s="106"/>
      <c r="F243" s="21"/>
      <c r="G243" s="21"/>
    </row>
    <row r="244" spans="1:7" x14ac:dyDescent="0.2">
      <c r="A244" s="21"/>
      <c r="B244" s="21"/>
      <c r="C244" s="106"/>
      <c r="F244" s="21"/>
      <c r="G244" s="21"/>
    </row>
    <row r="245" spans="1:7" x14ac:dyDescent="0.2">
      <c r="A245" s="21"/>
      <c r="B245" s="21"/>
      <c r="C245" s="106"/>
      <c r="F245" s="21"/>
      <c r="G245" s="21"/>
    </row>
    <row r="246" spans="1:7" x14ac:dyDescent="0.2">
      <c r="A246" s="21"/>
      <c r="B246" s="21"/>
      <c r="C246" s="106"/>
      <c r="F246" s="21"/>
      <c r="G246" s="21"/>
    </row>
    <row r="247" spans="1:7" x14ac:dyDescent="0.2">
      <c r="A247" s="21"/>
      <c r="B247" s="21"/>
      <c r="C247" s="106"/>
      <c r="F247" s="21"/>
      <c r="G247" s="21"/>
    </row>
    <row r="248" spans="1:7" x14ac:dyDescent="0.2">
      <c r="A248" s="21"/>
      <c r="B248" s="21"/>
      <c r="C248" s="106"/>
      <c r="F248" s="21"/>
      <c r="G248" s="21"/>
    </row>
    <row r="249" spans="1:7" x14ac:dyDescent="0.2">
      <c r="A249" s="21"/>
      <c r="B249" s="21"/>
      <c r="C249" s="106"/>
      <c r="F249" s="21"/>
      <c r="G249" s="21"/>
    </row>
    <row r="250" spans="1:7" x14ac:dyDescent="0.2">
      <c r="A250" s="21"/>
      <c r="B250" s="21"/>
      <c r="C250" s="106"/>
      <c r="F250" s="21"/>
      <c r="G250" s="21"/>
    </row>
    <row r="251" spans="1:7" x14ac:dyDescent="0.2">
      <c r="A251" s="21"/>
      <c r="B251" s="21"/>
      <c r="C251" s="106"/>
      <c r="F251" s="21"/>
      <c r="G251" s="21"/>
    </row>
    <row r="252" spans="1:7" x14ac:dyDescent="0.2">
      <c r="A252" s="21"/>
      <c r="B252" s="21"/>
      <c r="C252" s="106"/>
      <c r="F252" s="21"/>
      <c r="G252" s="21"/>
    </row>
    <row r="253" spans="1:7" x14ac:dyDescent="0.2">
      <c r="A253" s="21"/>
      <c r="B253" s="21"/>
      <c r="C253" s="106"/>
      <c r="F253" s="21"/>
      <c r="G253" s="21"/>
    </row>
    <row r="254" spans="1:7" x14ac:dyDescent="0.2">
      <c r="A254" s="21"/>
      <c r="B254" s="21"/>
      <c r="C254" s="106"/>
      <c r="F254" s="21"/>
      <c r="G254" s="21"/>
    </row>
    <row r="255" spans="1:7" x14ac:dyDescent="0.2">
      <c r="A255" s="21"/>
      <c r="B255" s="21"/>
      <c r="C255" s="106"/>
      <c r="F255" s="21"/>
      <c r="G255" s="21"/>
    </row>
    <row r="256" spans="1:7" x14ac:dyDescent="0.2">
      <c r="A256" s="21"/>
      <c r="B256" s="21"/>
      <c r="C256" s="106"/>
      <c r="F256" s="21"/>
      <c r="G256" s="21"/>
    </row>
  </sheetData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0"/>
  <sheetViews>
    <sheetView topLeftCell="A40" zoomScale="80" zoomScaleNormal="80" workbookViewId="0">
      <selection activeCell="D66" sqref="D66"/>
    </sheetView>
  </sheetViews>
  <sheetFormatPr baseColWidth="10" defaultColWidth="32.5703125" defaultRowHeight="12.75" x14ac:dyDescent="0.2"/>
  <cols>
    <col min="1" max="1" width="2.85546875" style="23" bestFit="1" customWidth="1"/>
    <col min="2" max="2" width="18.140625" style="48" customWidth="1"/>
    <col min="3" max="3" width="20.5703125" style="134" bestFit="1" customWidth="1"/>
    <col min="4" max="4" width="14.28515625" style="47" customWidth="1"/>
    <col min="5" max="5" width="41.42578125" style="21" bestFit="1" customWidth="1"/>
    <col min="6" max="6" width="2.28515625" style="75" bestFit="1" customWidth="1"/>
    <col min="7" max="7" width="9.85546875" style="80" bestFit="1" customWidth="1"/>
    <col min="8" max="16384" width="32.5703125" style="21"/>
  </cols>
  <sheetData>
    <row r="1" spans="1:8" x14ac:dyDescent="0.2">
      <c r="B1" s="234" t="s">
        <v>35</v>
      </c>
      <c r="C1" s="132"/>
      <c r="D1" s="140">
        <f>+D4+D31+D35+D56</f>
        <v>5312081</v>
      </c>
    </row>
    <row r="2" spans="1:8" x14ac:dyDescent="0.2">
      <c r="B2" s="234" t="s">
        <v>36</v>
      </c>
      <c r="C2" s="132"/>
      <c r="D2" s="141"/>
    </row>
    <row r="4" spans="1:8" x14ac:dyDescent="0.2">
      <c r="A4" s="235" t="s">
        <v>0</v>
      </c>
      <c r="B4" s="236" t="s">
        <v>1</v>
      </c>
      <c r="C4" s="133"/>
      <c r="D4" s="142">
        <f>+D5+D9+D15+D19+D24+D29</f>
        <v>2843108</v>
      </c>
    </row>
    <row r="5" spans="1:8" s="22" customFormat="1" x14ac:dyDescent="0.2">
      <c r="A5" s="237"/>
      <c r="B5" s="238" t="s">
        <v>2</v>
      </c>
      <c r="C5" s="134"/>
      <c r="D5" s="143">
        <f>SUM(D6:D7)</f>
        <v>2367841</v>
      </c>
      <c r="F5" s="75"/>
      <c r="G5" s="80"/>
      <c r="H5" s="21"/>
    </row>
    <row r="6" spans="1:8" s="22" customFormat="1" x14ac:dyDescent="0.2">
      <c r="A6" s="237"/>
      <c r="B6" s="238"/>
      <c r="C6" s="131">
        <v>44302</v>
      </c>
      <c r="D6" s="144">
        <v>2367841</v>
      </c>
      <c r="E6" s="119" t="s">
        <v>400</v>
      </c>
      <c r="F6" s="94">
        <v>1</v>
      </c>
      <c r="G6" s="94">
        <v>3010103</v>
      </c>
      <c r="H6" s="251" t="s">
        <v>536</v>
      </c>
    </row>
    <row r="7" spans="1:8" s="22" customFormat="1" x14ac:dyDescent="0.2">
      <c r="A7" s="237"/>
      <c r="B7" s="238"/>
      <c r="C7" s="131"/>
      <c r="D7" s="144"/>
      <c r="E7" s="119"/>
      <c r="F7" s="94"/>
      <c r="G7" s="94"/>
      <c r="H7" s="21"/>
    </row>
    <row r="8" spans="1:8" s="22" customFormat="1" x14ac:dyDescent="0.2">
      <c r="A8" s="237"/>
      <c r="B8" s="238"/>
      <c r="C8" s="134"/>
      <c r="D8" s="32"/>
      <c r="E8" s="33"/>
      <c r="F8" s="75"/>
      <c r="G8" s="80"/>
      <c r="H8" s="21"/>
    </row>
    <row r="9" spans="1:8" s="22" customFormat="1" x14ac:dyDescent="0.2">
      <c r="A9" s="237"/>
      <c r="B9" s="238" t="s">
        <v>3</v>
      </c>
      <c r="C9" s="134"/>
      <c r="D9" s="143">
        <f>SUM(D10:D13)</f>
        <v>0</v>
      </c>
      <c r="F9" s="75"/>
      <c r="G9" s="80"/>
      <c r="H9" s="21"/>
    </row>
    <row r="10" spans="1:8" s="22" customFormat="1" x14ac:dyDescent="0.2">
      <c r="A10" s="237"/>
      <c r="B10" s="238"/>
      <c r="C10" s="131"/>
      <c r="D10" s="144"/>
      <c r="E10" s="119" t="s">
        <v>409</v>
      </c>
      <c r="F10" s="94">
        <v>1</v>
      </c>
      <c r="G10" s="94">
        <v>3010104</v>
      </c>
      <c r="H10" s="21"/>
    </row>
    <row r="11" spans="1:8" s="22" customFormat="1" x14ac:dyDescent="0.2">
      <c r="A11" s="237"/>
      <c r="B11" s="238"/>
      <c r="C11" s="131"/>
      <c r="D11" s="144"/>
      <c r="E11" s="119"/>
      <c r="F11" s="94"/>
      <c r="G11" s="94"/>
      <c r="H11" s="21"/>
    </row>
    <row r="12" spans="1:8" s="22" customFormat="1" x14ac:dyDescent="0.2">
      <c r="A12" s="237"/>
      <c r="B12" s="238"/>
      <c r="C12" s="131"/>
      <c r="D12" s="144"/>
      <c r="E12" s="119"/>
      <c r="F12" s="94"/>
      <c r="G12" s="94"/>
      <c r="H12" s="21"/>
    </row>
    <row r="13" spans="1:8" s="22" customFormat="1" x14ac:dyDescent="0.2">
      <c r="A13" s="237"/>
      <c r="B13" s="238"/>
      <c r="C13" s="131"/>
      <c r="D13" s="144"/>
      <c r="E13" s="119"/>
      <c r="F13" s="94"/>
      <c r="G13" s="94"/>
      <c r="H13" s="21"/>
    </row>
    <row r="14" spans="1:8" s="22" customFormat="1" x14ac:dyDescent="0.2">
      <c r="A14" s="237"/>
      <c r="B14" s="238"/>
      <c r="C14" s="134"/>
      <c r="D14" s="32"/>
      <c r="E14" s="33"/>
      <c r="F14" s="75"/>
      <c r="G14" s="80"/>
      <c r="H14" s="21"/>
    </row>
    <row r="15" spans="1:8" s="22" customFormat="1" x14ac:dyDescent="0.2">
      <c r="A15" s="237"/>
      <c r="B15" s="238" t="s">
        <v>4</v>
      </c>
      <c r="C15" s="134"/>
      <c r="D15" s="143">
        <f>SUM(D16:D17)</f>
        <v>475267</v>
      </c>
      <c r="F15" s="75"/>
      <c r="G15" s="80"/>
      <c r="H15" s="21"/>
    </row>
    <row r="16" spans="1:8" s="22" customFormat="1" x14ac:dyDescent="0.2">
      <c r="A16" s="237"/>
      <c r="B16" s="238"/>
      <c r="C16" s="131">
        <v>44329</v>
      </c>
      <c r="D16" s="144">
        <v>410522</v>
      </c>
      <c r="E16" s="98" t="s">
        <v>414</v>
      </c>
      <c r="F16" s="94">
        <v>1</v>
      </c>
      <c r="G16" s="94">
        <v>3010105</v>
      </c>
      <c r="H16" s="21" t="s">
        <v>538</v>
      </c>
    </row>
    <row r="17" spans="1:8" s="22" customFormat="1" x14ac:dyDescent="0.2">
      <c r="A17" s="237"/>
      <c r="B17" s="238"/>
      <c r="C17" s="131">
        <v>44340</v>
      </c>
      <c r="D17" s="144">
        <v>64745</v>
      </c>
      <c r="E17" s="98" t="s">
        <v>537</v>
      </c>
      <c r="F17" s="94">
        <v>1</v>
      </c>
      <c r="G17" s="94">
        <v>3010105</v>
      </c>
      <c r="H17" s="21" t="s">
        <v>510</v>
      </c>
    </row>
    <row r="18" spans="1:8" s="22" customFormat="1" x14ac:dyDescent="0.2">
      <c r="A18" s="237"/>
      <c r="B18" s="238"/>
      <c r="C18" s="134"/>
      <c r="D18" s="32"/>
      <c r="E18" s="33"/>
      <c r="F18" s="33"/>
      <c r="G18" s="33"/>
      <c r="H18" s="21"/>
    </row>
    <row r="19" spans="1:8" s="22" customFormat="1" x14ac:dyDescent="0.2">
      <c r="A19" s="237"/>
      <c r="B19" s="238" t="s">
        <v>5</v>
      </c>
      <c r="C19" s="134"/>
      <c r="D19" s="143">
        <f>SUM(D20:D22)</f>
        <v>0</v>
      </c>
      <c r="F19" s="75"/>
      <c r="G19" s="80"/>
      <c r="H19" s="21"/>
    </row>
    <row r="20" spans="1:8" s="22" customFormat="1" x14ac:dyDescent="0.2">
      <c r="A20" s="237"/>
      <c r="B20" s="238"/>
      <c r="C20" s="131"/>
      <c r="D20" s="144"/>
      <c r="E20" s="119" t="s">
        <v>417</v>
      </c>
      <c r="F20" s="94">
        <v>1</v>
      </c>
      <c r="G20" s="94">
        <v>3010106</v>
      </c>
      <c r="H20" s="21"/>
    </row>
    <row r="21" spans="1:8" s="22" customFormat="1" x14ac:dyDescent="0.2">
      <c r="A21" s="237"/>
      <c r="B21" s="238"/>
      <c r="C21" s="131"/>
      <c r="D21" s="144"/>
      <c r="E21" s="119" t="s">
        <v>417</v>
      </c>
      <c r="F21" s="94">
        <v>1</v>
      </c>
      <c r="G21" s="94">
        <v>3010106</v>
      </c>
      <c r="H21" s="21"/>
    </row>
    <row r="22" spans="1:8" s="22" customFormat="1" x14ac:dyDescent="0.2">
      <c r="A22" s="237"/>
      <c r="B22" s="238"/>
      <c r="C22" s="131"/>
      <c r="D22" s="144"/>
      <c r="E22" s="119"/>
      <c r="F22" s="94"/>
      <c r="G22" s="94"/>
      <c r="H22" s="21"/>
    </row>
    <row r="23" spans="1:8" s="22" customFormat="1" x14ac:dyDescent="0.2">
      <c r="A23" s="237"/>
      <c r="B23" s="238"/>
      <c r="C23" s="131"/>
      <c r="D23" s="144"/>
      <c r="E23" s="119"/>
      <c r="F23" s="94"/>
      <c r="G23" s="94"/>
      <c r="H23" s="21"/>
    </row>
    <row r="24" spans="1:8" s="22" customFormat="1" x14ac:dyDescent="0.2">
      <c r="A24" s="237"/>
      <c r="B24" s="238" t="s">
        <v>6</v>
      </c>
      <c r="C24" s="134"/>
      <c r="D24" s="143">
        <f>SUM(D25)</f>
        <v>0</v>
      </c>
      <c r="F24" s="75"/>
      <c r="G24" s="80"/>
      <c r="H24" s="21"/>
    </row>
    <row r="25" spans="1:8" s="22" customFormat="1" x14ac:dyDescent="0.2">
      <c r="A25" s="237"/>
      <c r="B25" s="238"/>
      <c r="C25" s="134"/>
      <c r="D25" s="144"/>
      <c r="E25" s="119" t="s">
        <v>517</v>
      </c>
      <c r="F25" s="75">
        <v>1</v>
      </c>
      <c r="G25" s="80">
        <v>3010107</v>
      </c>
      <c r="H25" s="21"/>
    </row>
    <row r="26" spans="1:8" s="22" customFormat="1" x14ac:dyDescent="0.2">
      <c r="A26" s="237"/>
      <c r="B26" s="238"/>
      <c r="C26" s="134"/>
      <c r="D26" s="143"/>
      <c r="F26" s="75"/>
      <c r="G26" s="80"/>
      <c r="H26" s="21"/>
    </row>
    <row r="27" spans="1:8" s="22" customFormat="1" x14ac:dyDescent="0.2">
      <c r="A27" s="237"/>
      <c r="B27" s="238"/>
      <c r="C27" s="134"/>
      <c r="D27" s="143"/>
      <c r="F27" s="75"/>
      <c r="G27" s="80"/>
      <c r="H27" s="21"/>
    </row>
    <row r="28" spans="1:8" s="22" customFormat="1" x14ac:dyDescent="0.2">
      <c r="A28" s="237"/>
      <c r="B28" s="238"/>
      <c r="C28" s="134"/>
      <c r="D28" s="32"/>
      <c r="E28" s="33"/>
      <c r="F28" s="75"/>
      <c r="G28" s="80"/>
      <c r="H28" s="21"/>
    </row>
    <row r="29" spans="1:8" s="22" customFormat="1" x14ac:dyDescent="0.2">
      <c r="A29" s="237"/>
      <c r="B29" s="238" t="s">
        <v>51</v>
      </c>
      <c r="C29" s="134"/>
      <c r="D29" s="143">
        <f>SUM(D30:D30)</f>
        <v>0</v>
      </c>
      <c r="F29" s="75"/>
      <c r="G29" s="80"/>
      <c r="H29" s="21"/>
    </row>
    <row r="30" spans="1:8" s="22" customFormat="1" x14ac:dyDescent="0.2">
      <c r="A30" s="239"/>
      <c r="B30" s="48"/>
      <c r="C30" s="134"/>
      <c r="D30" s="47"/>
      <c r="E30" s="21"/>
      <c r="F30" s="75"/>
      <c r="G30" s="80"/>
      <c r="H30" s="21"/>
    </row>
    <row r="31" spans="1:8" s="22" customFormat="1" x14ac:dyDescent="0.2">
      <c r="A31" s="235" t="s">
        <v>7</v>
      </c>
      <c r="B31" s="236" t="s">
        <v>74</v>
      </c>
      <c r="C31" s="133"/>
      <c r="D31" s="142">
        <f>+D32</f>
        <v>0</v>
      </c>
      <c r="E31" s="21"/>
      <c r="F31" s="75"/>
      <c r="G31" s="80"/>
      <c r="H31" s="21"/>
    </row>
    <row r="32" spans="1:8" s="22" customFormat="1" x14ac:dyDescent="0.2">
      <c r="A32" s="240"/>
      <c r="B32" s="48" t="s">
        <v>75</v>
      </c>
      <c r="C32" s="134"/>
      <c r="D32" s="143">
        <f>+D33</f>
        <v>0</v>
      </c>
      <c r="E32" s="21"/>
      <c r="F32" s="75"/>
      <c r="G32" s="80"/>
      <c r="H32" s="21"/>
    </row>
    <row r="34" spans="1:8" x14ac:dyDescent="0.2">
      <c r="A34" s="239"/>
      <c r="B34" s="238"/>
      <c r="D34" s="32"/>
      <c r="E34" s="33"/>
      <c r="F34" s="33"/>
      <c r="G34" s="33"/>
    </row>
    <row r="35" spans="1:8" x14ac:dyDescent="0.2">
      <c r="A35" s="235" t="s">
        <v>8</v>
      </c>
      <c r="B35" s="236" t="s">
        <v>9</v>
      </c>
      <c r="C35" s="133"/>
      <c r="D35" s="142">
        <f>+D36+D43+D47+D50+D53</f>
        <v>2345200</v>
      </c>
    </row>
    <row r="36" spans="1:8" s="22" customFormat="1" x14ac:dyDescent="0.2">
      <c r="A36" s="237"/>
      <c r="B36" s="238" t="s">
        <v>76</v>
      </c>
      <c r="C36" s="134"/>
      <c r="D36" s="143">
        <f>SUM(D37:D41)</f>
        <v>2345200</v>
      </c>
      <c r="F36" s="75"/>
      <c r="G36" s="80"/>
      <c r="H36" s="21"/>
    </row>
    <row r="37" spans="1:8" s="22" customFormat="1" x14ac:dyDescent="0.2">
      <c r="A37" s="237"/>
      <c r="B37" s="238"/>
      <c r="C37" s="131">
        <v>44327</v>
      </c>
      <c r="D37" s="144">
        <v>690200</v>
      </c>
      <c r="E37" s="119" t="s">
        <v>539</v>
      </c>
      <c r="F37" s="33">
        <v>1</v>
      </c>
      <c r="G37" s="33">
        <v>3010113</v>
      </c>
      <c r="H37" s="23"/>
    </row>
    <row r="38" spans="1:8" s="22" customFormat="1" x14ac:dyDescent="0.2">
      <c r="A38" s="237"/>
      <c r="B38" s="238"/>
      <c r="C38" s="131">
        <v>44340</v>
      </c>
      <c r="D38" s="144">
        <v>450000</v>
      </c>
      <c r="E38" s="119" t="s">
        <v>540</v>
      </c>
      <c r="F38" s="33">
        <v>1</v>
      </c>
      <c r="G38" s="33">
        <v>3010113</v>
      </c>
      <c r="H38" s="23"/>
    </row>
    <row r="39" spans="1:8" s="22" customFormat="1" x14ac:dyDescent="0.2">
      <c r="A39" s="237"/>
      <c r="B39" s="238"/>
      <c r="C39" s="131">
        <v>44319</v>
      </c>
      <c r="D39" s="144">
        <v>990000</v>
      </c>
      <c r="E39" s="119" t="s">
        <v>541</v>
      </c>
      <c r="F39" s="33">
        <v>1</v>
      </c>
      <c r="G39" s="33">
        <v>3010113</v>
      </c>
      <c r="H39" s="23"/>
    </row>
    <row r="40" spans="1:8" x14ac:dyDescent="0.2">
      <c r="A40" s="239"/>
      <c r="B40" s="238"/>
      <c r="C40" s="134">
        <v>44333</v>
      </c>
      <c r="D40" s="47">
        <v>215000</v>
      </c>
      <c r="E40" s="119" t="s">
        <v>542</v>
      </c>
      <c r="F40" s="33">
        <v>1</v>
      </c>
      <c r="G40" s="33">
        <v>3010113</v>
      </c>
      <c r="H40" s="23"/>
    </row>
    <row r="41" spans="1:8" x14ac:dyDescent="0.2">
      <c r="A41" s="239"/>
      <c r="B41" s="238"/>
      <c r="D41" s="145"/>
      <c r="E41" s="119"/>
      <c r="H41" s="76"/>
    </row>
    <row r="42" spans="1:8" x14ac:dyDescent="0.2">
      <c r="A42" s="239"/>
      <c r="B42" s="238"/>
      <c r="D42" s="145"/>
      <c r="H42" s="76"/>
    </row>
    <row r="43" spans="1:8" x14ac:dyDescent="0.2">
      <c r="A43" s="237"/>
      <c r="B43" s="238" t="s">
        <v>52</v>
      </c>
      <c r="D43" s="143">
        <f>SUM(D44)</f>
        <v>0</v>
      </c>
    </row>
    <row r="44" spans="1:8" x14ac:dyDescent="0.2">
      <c r="A44" s="237"/>
      <c r="B44" s="238"/>
      <c r="D44" s="32"/>
      <c r="E44" s="33"/>
      <c r="F44" s="33">
        <v>1</v>
      </c>
      <c r="G44" s="33">
        <v>3010108</v>
      </c>
    </row>
    <row r="45" spans="1:8" x14ac:dyDescent="0.2">
      <c r="A45" s="237"/>
      <c r="B45" s="238"/>
      <c r="C45" s="131"/>
      <c r="D45" s="144"/>
      <c r="E45" s="119"/>
      <c r="F45" s="94"/>
      <c r="G45" s="94"/>
    </row>
    <row r="46" spans="1:8" x14ac:dyDescent="0.2">
      <c r="A46" s="237"/>
      <c r="B46" s="238"/>
      <c r="C46" s="131"/>
      <c r="D46" s="144"/>
      <c r="E46" s="119"/>
      <c r="F46" s="94"/>
      <c r="G46" s="94"/>
    </row>
    <row r="47" spans="1:8" x14ac:dyDescent="0.2">
      <c r="A47" s="239"/>
      <c r="B47" s="238" t="s">
        <v>34</v>
      </c>
      <c r="D47" s="143">
        <f>SUM(D48:D48)</f>
        <v>0</v>
      </c>
    </row>
    <row r="48" spans="1:8" x14ac:dyDescent="0.2">
      <c r="A48" s="239"/>
      <c r="B48" s="238"/>
      <c r="C48" s="131"/>
      <c r="D48" s="144"/>
      <c r="E48" s="119"/>
      <c r="F48" s="94">
        <v>1</v>
      </c>
      <c r="G48" s="94"/>
    </row>
    <row r="49" spans="1:8" x14ac:dyDescent="0.2">
      <c r="A49" s="239"/>
      <c r="B49" s="238"/>
      <c r="D49" s="32"/>
      <c r="E49" s="33"/>
      <c r="F49" s="33"/>
      <c r="G49" s="33"/>
    </row>
    <row r="50" spans="1:8" x14ac:dyDescent="0.2">
      <c r="A50" s="239"/>
      <c r="B50" s="238" t="s">
        <v>90</v>
      </c>
      <c r="D50" s="143">
        <f>SUM(D51)</f>
        <v>0</v>
      </c>
      <c r="E50" s="33"/>
      <c r="G50" s="81"/>
    </row>
    <row r="51" spans="1:8" x14ac:dyDescent="0.2">
      <c r="A51" s="239"/>
      <c r="B51" s="238"/>
      <c r="D51" s="32"/>
      <c r="E51" s="33"/>
      <c r="G51" s="81"/>
    </row>
    <row r="52" spans="1:8" x14ac:dyDescent="0.2">
      <c r="A52" s="239"/>
      <c r="B52" s="238"/>
      <c r="D52" s="32"/>
      <c r="E52" s="33"/>
      <c r="G52" s="81"/>
    </row>
    <row r="53" spans="1:8" s="76" customFormat="1" x14ac:dyDescent="0.2">
      <c r="A53" s="239"/>
      <c r="B53" s="238" t="s">
        <v>117</v>
      </c>
      <c r="C53" s="115"/>
      <c r="D53" s="143">
        <f>SUM(D54:D54)</f>
        <v>0</v>
      </c>
      <c r="E53" s="21"/>
      <c r="F53" s="75"/>
      <c r="G53" s="80"/>
    </row>
    <row r="54" spans="1:8" s="76" customFormat="1" x14ac:dyDescent="0.2">
      <c r="A54" s="239"/>
      <c r="C54" s="134"/>
      <c r="D54" s="145"/>
      <c r="E54" s="21"/>
      <c r="F54" s="75"/>
      <c r="G54" s="80"/>
    </row>
    <row r="55" spans="1:8" s="76" customFormat="1" x14ac:dyDescent="0.2">
      <c r="A55" s="239"/>
      <c r="C55" s="115"/>
      <c r="D55" s="145"/>
      <c r="E55" s="32"/>
      <c r="F55" s="75"/>
      <c r="G55" s="80"/>
    </row>
    <row r="56" spans="1:8" s="76" customFormat="1" x14ac:dyDescent="0.2">
      <c r="A56" s="235" t="s">
        <v>14</v>
      </c>
      <c r="B56" s="236" t="s">
        <v>53</v>
      </c>
      <c r="C56" s="133"/>
      <c r="D56" s="142">
        <f>+D57</f>
        <v>123773</v>
      </c>
      <c r="E56" s="21"/>
      <c r="F56" s="75"/>
      <c r="G56" s="80"/>
    </row>
    <row r="57" spans="1:8" s="76" customFormat="1" x14ac:dyDescent="0.2">
      <c r="A57" s="239"/>
      <c r="B57" s="238" t="s">
        <v>77</v>
      </c>
      <c r="C57" s="134"/>
      <c r="D57" s="143">
        <f>SUM(D58:D60)</f>
        <v>123773</v>
      </c>
      <c r="E57" s="21"/>
      <c r="F57" s="75"/>
      <c r="G57" s="80"/>
    </row>
    <row r="58" spans="1:8" s="76" customFormat="1" x14ac:dyDescent="0.2">
      <c r="A58" s="48"/>
      <c r="B58" s="48"/>
      <c r="C58" s="134">
        <v>44347</v>
      </c>
      <c r="D58" s="32">
        <v>28274</v>
      </c>
      <c r="E58" s="33" t="s">
        <v>451</v>
      </c>
      <c r="F58" s="33">
        <v>1</v>
      </c>
      <c r="G58" s="33" t="s">
        <v>50</v>
      </c>
      <c r="H58" s="125"/>
    </row>
    <row r="59" spans="1:8" s="76" customFormat="1" x14ac:dyDescent="0.2">
      <c r="A59" s="48"/>
      <c r="B59" s="48"/>
      <c r="C59" s="134">
        <v>44347</v>
      </c>
      <c r="D59" s="47">
        <v>95499</v>
      </c>
      <c r="E59" s="21" t="s">
        <v>522</v>
      </c>
      <c r="F59" s="33"/>
      <c r="G59" s="33"/>
      <c r="H59" s="125"/>
    </row>
    <row r="60" spans="1:8" s="76" customFormat="1" x14ac:dyDescent="0.2">
      <c r="A60" s="48"/>
      <c r="B60" s="48"/>
      <c r="C60" s="134"/>
      <c r="D60" s="47"/>
      <c r="E60" s="21"/>
      <c r="F60" s="33"/>
      <c r="G60" s="33"/>
      <c r="H60" s="125"/>
    </row>
    <row r="61" spans="1:8" s="76" customFormat="1" x14ac:dyDescent="0.2">
      <c r="A61" s="48"/>
      <c r="B61" s="48"/>
      <c r="C61" s="134"/>
      <c r="D61" s="47"/>
      <c r="E61" s="21"/>
      <c r="F61" s="75"/>
      <c r="G61" s="80"/>
    </row>
    <row r="62" spans="1:8" s="76" customFormat="1" x14ac:dyDescent="0.2">
      <c r="A62" s="23"/>
      <c r="B62" s="234" t="s">
        <v>11</v>
      </c>
      <c r="C62" s="132"/>
      <c r="D62" s="140">
        <f>+D65+D88+D109+D129+D146+D170+D178+D184</f>
        <v>10511208</v>
      </c>
      <c r="E62" s="21"/>
      <c r="F62" s="75"/>
      <c r="G62" s="80"/>
    </row>
    <row r="63" spans="1:8" s="76" customFormat="1" x14ac:dyDescent="0.2">
      <c r="A63" s="23"/>
      <c r="B63" s="234" t="s">
        <v>37</v>
      </c>
      <c r="C63" s="132"/>
      <c r="D63" s="141"/>
      <c r="E63" s="21"/>
      <c r="F63" s="75"/>
      <c r="G63" s="80"/>
    </row>
    <row r="65" spans="1:8" x14ac:dyDescent="0.2">
      <c r="A65" s="235" t="s">
        <v>0</v>
      </c>
      <c r="B65" s="236" t="s">
        <v>12</v>
      </c>
      <c r="C65" s="133"/>
      <c r="D65" s="142">
        <f>+D66+D75+D81+D85</f>
        <v>7387365</v>
      </c>
    </row>
    <row r="66" spans="1:8" x14ac:dyDescent="0.2">
      <c r="A66" s="239"/>
      <c r="B66" s="48" t="s">
        <v>71</v>
      </c>
      <c r="D66" s="143">
        <f>SUM(D67:D70)</f>
        <v>7150977</v>
      </c>
    </row>
    <row r="67" spans="1:8" x14ac:dyDescent="0.2">
      <c r="A67" s="239"/>
      <c r="C67" s="131">
        <v>44347</v>
      </c>
      <c r="D67" s="144">
        <v>3819059</v>
      </c>
      <c r="E67" s="119" t="s">
        <v>554</v>
      </c>
      <c r="F67" s="119">
        <v>1</v>
      </c>
      <c r="G67" s="94">
        <v>4020401</v>
      </c>
      <c r="H67" s="21" t="s">
        <v>557</v>
      </c>
    </row>
    <row r="68" spans="1:8" x14ac:dyDescent="0.2">
      <c r="A68" s="239"/>
      <c r="C68" s="131">
        <v>44347</v>
      </c>
      <c r="D68" s="144">
        <v>1392399</v>
      </c>
      <c r="E68" s="119" t="s">
        <v>554</v>
      </c>
      <c r="F68" s="119">
        <v>1</v>
      </c>
      <c r="G68" s="94">
        <v>4020408</v>
      </c>
      <c r="H68" s="21" t="s">
        <v>555</v>
      </c>
    </row>
    <row r="69" spans="1:8" x14ac:dyDescent="0.2">
      <c r="A69" s="239"/>
      <c r="C69" s="131">
        <v>44347</v>
      </c>
      <c r="D69" s="144">
        <v>1939519</v>
      </c>
      <c r="E69" s="119" t="s">
        <v>554</v>
      </c>
      <c r="F69" s="94">
        <v>1</v>
      </c>
      <c r="G69" s="94">
        <v>4020409</v>
      </c>
      <c r="H69" s="23" t="s">
        <v>556</v>
      </c>
    </row>
    <row r="70" spans="1:8" x14ac:dyDescent="0.2">
      <c r="A70" s="239"/>
      <c r="C70" s="131"/>
      <c r="D70" s="144"/>
      <c r="E70" s="119"/>
      <c r="F70" s="94"/>
      <c r="G70" s="94"/>
      <c r="H70" s="23"/>
    </row>
    <row r="71" spans="1:8" x14ac:dyDescent="0.2">
      <c r="A71" s="239"/>
      <c r="C71" s="131"/>
      <c r="D71" s="144"/>
      <c r="E71" s="119"/>
      <c r="F71" s="94"/>
      <c r="G71" s="94"/>
      <c r="H71" s="23"/>
    </row>
    <row r="72" spans="1:8" x14ac:dyDescent="0.2">
      <c r="A72" s="239"/>
      <c r="C72" s="131"/>
      <c r="D72" s="144"/>
      <c r="E72" s="119"/>
      <c r="F72" s="94"/>
      <c r="G72" s="94"/>
    </row>
    <row r="73" spans="1:8" x14ac:dyDescent="0.2">
      <c r="A73" s="239"/>
      <c r="C73" s="131"/>
      <c r="D73" s="144"/>
      <c r="E73" s="119"/>
      <c r="F73" s="94"/>
      <c r="G73" s="94"/>
    </row>
    <row r="74" spans="1:8" x14ac:dyDescent="0.2">
      <c r="A74" s="239"/>
      <c r="C74" s="131"/>
      <c r="D74" s="144"/>
      <c r="E74" s="119"/>
      <c r="F74" s="94"/>
      <c r="G74" s="94"/>
    </row>
    <row r="75" spans="1:8" x14ac:dyDescent="0.2">
      <c r="B75" s="48" t="s">
        <v>129</v>
      </c>
      <c r="D75" s="67">
        <f>SUM(D76:D79)</f>
        <v>0</v>
      </c>
      <c r="E75" s="33"/>
      <c r="F75" s="33"/>
      <c r="G75" s="93"/>
    </row>
    <row r="76" spans="1:8" x14ac:dyDescent="0.2">
      <c r="A76" s="239"/>
      <c r="C76" s="131"/>
      <c r="D76" s="144"/>
      <c r="E76" s="119"/>
      <c r="F76" s="94"/>
      <c r="G76" s="94"/>
      <c r="H76" s="122"/>
    </row>
    <row r="77" spans="1:8" x14ac:dyDescent="0.2">
      <c r="A77" s="239"/>
      <c r="C77" s="131"/>
      <c r="D77" s="144"/>
      <c r="E77" s="119"/>
      <c r="F77" s="94"/>
      <c r="G77" s="94"/>
      <c r="H77" s="122"/>
    </row>
    <row r="78" spans="1:8" x14ac:dyDescent="0.2">
      <c r="A78" s="239"/>
      <c r="C78" s="131"/>
      <c r="D78" s="144"/>
      <c r="E78" s="119"/>
      <c r="F78" s="94"/>
      <c r="G78" s="94"/>
      <c r="H78" s="122"/>
    </row>
    <row r="79" spans="1:8" x14ac:dyDescent="0.2">
      <c r="A79" s="239"/>
      <c r="C79" s="131"/>
      <c r="D79" s="144"/>
      <c r="E79" s="119"/>
      <c r="F79" s="94"/>
      <c r="G79" s="94"/>
      <c r="H79" s="122"/>
    </row>
    <row r="80" spans="1:8" x14ac:dyDescent="0.2">
      <c r="A80" s="239"/>
    </row>
    <row r="81" spans="1:8" x14ac:dyDescent="0.2">
      <c r="A81" s="239"/>
      <c r="B81" s="48" t="s">
        <v>67</v>
      </c>
      <c r="D81" s="143">
        <f>SUM(D82:D83)</f>
        <v>236388</v>
      </c>
    </row>
    <row r="82" spans="1:8" x14ac:dyDescent="0.2">
      <c r="A82" s="239"/>
      <c r="C82" s="131">
        <v>44330</v>
      </c>
      <c r="D82" s="144">
        <v>236388</v>
      </c>
      <c r="E82" s="119" t="s">
        <v>529</v>
      </c>
      <c r="F82" s="94">
        <v>1</v>
      </c>
      <c r="G82" s="94">
        <v>4010327</v>
      </c>
      <c r="H82" s="21" t="s">
        <v>547</v>
      </c>
    </row>
    <row r="83" spans="1:8" x14ac:dyDescent="0.2">
      <c r="A83" s="239"/>
      <c r="C83" s="131"/>
      <c r="D83" s="144"/>
      <c r="E83" s="119"/>
      <c r="F83" s="94"/>
      <c r="G83" s="94"/>
    </row>
    <row r="84" spans="1:8" x14ac:dyDescent="0.2">
      <c r="A84" s="239"/>
      <c r="C84" s="131"/>
      <c r="D84" s="144"/>
      <c r="E84" s="119"/>
      <c r="F84" s="94"/>
      <c r="G84" s="94"/>
    </row>
    <row r="85" spans="1:8" x14ac:dyDescent="0.2">
      <c r="B85" s="48" t="s">
        <v>78</v>
      </c>
      <c r="D85" s="143">
        <f>SUM(D86)</f>
        <v>0</v>
      </c>
    </row>
    <row r="86" spans="1:8" x14ac:dyDescent="0.2">
      <c r="A86" s="239"/>
      <c r="C86" s="131"/>
      <c r="D86" s="144"/>
      <c r="E86" s="119"/>
      <c r="F86" s="94"/>
      <c r="G86" s="94"/>
    </row>
    <row r="88" spans="1:8" x14ac:dyDescent="0.2">
      <c r="A88" s="235" t="s">
        <v>7</v>
      </c>
      <c r="B88" s="236" t="s">
        <v>15</v>
      </c>
      <c r="C88" s="133"/>
      <c r="D88" s="142">
        <f>+D89+D93+D101+D104+D97</f>
        <v>0</v>
      </c>
    </row>
    <row r="89" spans="1:8" x14ac:dyDescent="0.2">
      <c r="A89" s="239"/>
      <c r="B89" s="48" t="s">
        <v>56</v>
      </c>
      <c r="D89" s="143">
        <f>SUM(D90:D91)</f>
        <v>0</v>
      </c>
    </row>
    <row r="90" spans="1:8" x14ac:dyDescent="0.2">
      <c r="A90" s="239"/>
      <c r="C90" s="131"/>
      <c r="D90" s="144"/>
      <c r="E90" s="119"/>
      <c r="F90" s="94">
        <v>1</v>
      </c>
      <c r="G90" s="94">
        <v>30104001</v>
      </c>
    </row>
    <row r="91" spans="1:8" x14ac:dyDescent="0.2">
      <c r="A91" s="239"/>
      <c r="C91" s="131"/>
      <c r="D91" s="144"/>
      <c r="E91" s="119"/>
      <c r="F91" s="94"/>
      <c r="G91" s="94"/>
    </row>
    <row r="92" spans="1:8" x14ac:dyDescent="0.2">
      <c r="A92" s="239"/>
      <c r="D92" s="32"/>
      <c r="E92" s="33"/>
    </row>
    <row r="93" spans="1:8" x14ac:dyDescent="0.2">
      <c r="A93" s="239"/>
      <c r="B93" s="48" t="s">
        <v>57</v>
      </c>
      <c r="D93" s="143">
        <f>SUM(D94:D95)</f>
        <v>0</v>
      </c>
    </row>
    <row r="94" spans="1:8" x14ac:dyDescent="0.2">
      <c r="A94" s="239"/>
      <c r="C94" s="131"/>
      <c r="D94" s="144"/>
      <c r="E94" s="119"/>
      <c r="F94" s="94">
        <v>1</v>
      </c>
      <c r="G94" s="94">
        <v>30104002</v>
      </c>
    </row>
    <row r="95" spans="1:8" x14ac:dyDescent="0.2">
      <c r="A95" s="239"/>
      <c r="C95" s="131"/>
      <c r="D95" s="144"/>
      <c r="E95" s="98"/>
      <c r="F95" s="94"/>
      <c r="G95" s="94"/>
    </row>
    <row r="96" spans="1:8" x14ac:dyDescent="0.2">
      <c r="A96" s="239"/>
      <c r="C96" s="131"/>
      <c r="D96" s="144"/>
      <c r="E96" s="98"/>
      <c r="F96" s="94"/>
      <c r="G96" s="94"/>
    </row>
    <row r="97" spans="1:8" x14ac:dyDescent="0.2">
      <c r="A97" s="239"/>
      <c r="B97" s="48" t="s">
        <v>97</v>
      </c>
      <c r="D97" s="143">
        <f>SUM(D98:D99)</f>
        <v>0</v>
      </c>
      <c r="E97" s="33"/>
    </row>
    <row r="98" spans="1:8" x14ac:dyDescent="0.2">
      <c r="A98" s="239"/>
      <c r="C98" s="131"/>
      <c r="D98" s="144"/>
      <c r="E98" s="119"/>
      <c r="F98" s="94">
        <v>1</v>
      </c>
      <c r="G98" s="94">
        <v>4010307</v>
      </c>
    </row>
    <row r="99" spans="1:8" x14ac:dyDescent="0.2">
      <c r="A99" s="239"/>
      <c r="C99" s="131"/>
      <c r="D99" s="144"/>
      <c r="E99" s="119"/>
      <c r="F99" s="94"/>
      <c r="G99" s="94"/>
    </row>
    <row r="100" spans="1:8" x14ac:dyDescent="0.2">
      <c r="A100" s="239"/>
      <c r="C100" s="131"/>
      <c r="D100" s="144"/>
      <c r="E100" s="119"/>
      <c r="F100" s="94"/>
      <c r="G100" s="94"/>
    </row>
    <row r="101" spans="1:8" x14ac:dyDescent="0.2">
      <c r="A101" s="239"/>
      <c r="B101" s="48" t="s">
        <v>96</v>
      </c>
      <c r="D101" s="143">
        <f>SUM(D102)</f>
        <v>0</v>
      </c>
    </row>
    <row r="102" spans="1:8" x14ac:dyDescent="0.2">
      <c r="A102" s="239"/>
      <c r="C102" s="131"/>
      <c r="D102" s="144"/>
      <c r="E102" s="119"/>
      <c r="F102" s="94">
        <v>1</v>
      </c>
      <c r="G102" s="94">
        <v>4010330</v>
      </c>
    </row>
    <row r="103" spans="1:8" x14ac:dyDescent="0.2">
      <c r="A103" s="239"/>
      <c r="D103" s="32"/>
      <c r="E103" s="33"/>
    </row>
    <row r="104" spans="1:8" x14ac:dyDescent="0.2">
      <c r="A104" s="239"/>
      <c r="B104" s="48" t="s">
        <v>58</v>
      </c>
      <c r="D104" s="143">
        <f>SUM(D105:D106)</f>
        <v>0</v>
      </c>
    </row>
    <row r="105" spans="1:8" x14ac:dyDescent="0.2">
      <c r="A105" s="239"/>
      <c r="C105" s="131"/>
      <c r="D105" s="144"/>
      <c r="E105" s="119"/>
      <c r="F105" s="94"/>
      <c r="G105" s="94"/>
    </row>
    <row r="106" spans="1:8" x14ac:dyDescent="0.2">
      <c r="A106" s="239"/>
      <c r="C106" s="131"/>
      <c r="D106" s="144"/>
      <c r="E106" s="119"/>
      <c r="F106" s="94"/>
      <c r="G106" s="94"/>
    </row>
    <row r="107" spans="1:8" x14ac:dyDescent="0.2">
      <c r="A107" s="239"/>
      <c r="C107" s="131"/>
      <c r="D107" s="144"/>
      <c r="E107" s="119"/>
      <c r="F107" s="94"/>
      <c r="G107" s="94"/>
    </row>
    <row r="108" spans="1:8" x14ac:dyDescent="0.2">
      <c r="A108" s="239"/>
      <c r="D108" s="32"/>
      <c r="E108" s="33"/>
      <c r="G108" s="81"/>
    </row>
    <row r="109" spans="1:8" x14ac:dyDescent="0.2">
      <c r="A109" s="235" t="s">
        <v>8</v>
      </c>
      <c r="B109" s="236" t="s">
        <v>79</v>
      </c>
      <c r="C109" s="133"/>
      <c r="D109" s="142">
        <f>+D110+D113+D118+D120+D122+D126</f>
        <v>426105</v>
      </c>
    </row>
    <row r="110" spans="1:8" x14ac:dyDescent="0.2">
      <c r="A110" s="239"/>
      <c r="B110" s="48" t="s">
        <v>59</v>
      </c>
      <c r="D110" s="143">
        <f>SUM(D111)</f>
        <v>0</v>
      </c>
    </row>
    <row r="111" spans="1:8" x14ac:dyDescent="0.2">
      <c r="A111" s="21"/>
      <c r="B111" s="21"/>
      <c r="C111" s="131"/>
      <c r="D111" s="144"/>
      <c r="E111" s="119"/>
      <c r="F111" s="94"/>
      <c r="G111" s="94"/>
    </row>
    <row r="112" spans="1:8" x14ac:dyDescent="0.2">
      <c r="A112" s="21"/>
      <c r="B112" s="21"/>
      <c r="C112" s="131"/>
      <c r="D112" s="144"/>
      <c r="E112" s="119"/>
      <c r="F112" s="119"/>
      <c r="G112" s="94"/>
      <c r="H112" s="94"/>
    </row>
    <row r="113" spans="1:8" x14ac:dyDescent="0.2">
      <c r="B113" s="48" t="s">
        <v>60</v>
      </c>
      <c r="C113" s="106"/>
      <c r="D113" s="143">
        <f>SUM(D114:D116)</f>
        <v>426105</v>
      </c>
    </row>
    <row r="114" spans="1:8" x14ac:dyDescent="0.2">
      <c r="A114" s="21"/>
      <c r="B114" s="21"/>
      <c r="C114" s="134">
        <v>44342</v>
      </c>
      <c r="D114" s="32">
        <v>11820</v>
      </c>
      <c r="E114" s="21" t="s">
        <v>543</v>
      </c>
      <c r="F114" s="33">
        <v>1</v>
      </c>
      <c r="G114" s="130">
        <v>4010326</v>
      </c>
    </row>
    <row r="115" spans="1:8" x14ac:dyDescent="0.2">
      <c r="A115" s="21"/>
      <c r="B115" s="21"/>
      <c r="C115" s="131">
        <v>44342</v>
      </c>
      <c r="D115" s="144">
        <v>74840</v>
      </c>
      <c r="E115" s="21" t="s">
        <v>545</v>
      </c>
      <c r="F115" s="94">
        <v>1</v>
      </c>
      <c r="G115" s="130">
        <v>4010326</v>
      </c>
      <c r="H115" s="116"/>
    </row>
    <row r="116" spans="1:8" x14ac:dyDescent="0.2">
      <c r="A116" s="21"/>
      <c r="B116" s="21"/>
      <c r="C116" s="131">
        <v>44342</v>
      </c>
      <c r="D116" s="144">
        <v>339445</v>
      </c>
      <c r="E116" s="21" t="s">
        <v>546</v>
      </c>
      <c r="F116" s="94">
        <v>1</v>
      </c>
      <c r="G116" s="130">
        <v>4010326</v>
      </c>
      <c r="H116" s="116"/>
    </row>
    <row r="118" spans="1:8" x14ac:dyDescent="0.2">
      <c r="A118" s="21"/>
      <c r="B118" s="48" t="s">
        <v>98</v>
      </c>
      <c r="C118" s="106"/>
      <c r="D118" s="143">
        <f>+D119</f>
        <v>0</v>
      </c>
      <c r="F118" s="21"/>
      <c r="G118" s="21"/>
    </row>
    <row r="120" spans="1:8" x14ac:dyDescent="0.2">
      <c r="B120" s="48" t="s">
        <v>69</v>
      </c>
      <c r="D120" s="143">
        <f>+D121</f>
        <v>0</v>
      </c>
    </row>
    <row r="121" spans="1:8" x14ac:dyDescent="0.2">
      <c r="D121" s="143"/>
    </row>
    <row r="122" spans="1:8" x14ac:dyDescent="0.2">
      <c r="B122" s="48" t="s">
        <v>80</v>
      </c>
      <c r="D122" s="143">
        <f>SUM(D123:D124)</f>
        <v>0</v>
      </c>
    </row>
    <row r="123" spans="1:8" x14ac:dyDescent="0.2">
      <c r="C123" s="131"/>
      <c r="D123" s="144"/>
      <c r="E123" s="119"/>
      <c r="F123" s="94">
        <v>1</v>
      </c>
      <c r="G123" s="94">
        <v>30109001</v>
      </c>
    </row>
    <row r="124" spans="1:8" x14ac:dyDescent="0.2">
      <c r="C124" s="131"/>
      <c r="D124" s="144"/>
      <c r="E124" s="119"/>
      <c r="F124" s="94">
        <v>1</v>
      </c>
      <c r="G124" s="94">
        <v>30109001</v>
      </c>
    </row>
    <row r="125" spans="1:8" x14ac:dyDescent="0.2">
      <c r="C125" s="131"/>
      <c r="D125" s="144"/>
      <c r="E125" s="119"/>
      <c r="F125" s="94"/>
      <c r="G125" s="94"/>
    </row>
    <row r="126" spans="1:8" x14ac:dyDescent="0.2">
      <c r="A126" s="240"/>
      <c r="B126" s="48" t="s">
        <v>70</v>
      </c>
      <c r="C126" s="106"/>
      <c r="D126" s="143">
        <f>SUM(D127)</f>
        <v>0</v>
      </c>
      <c r="F126" s="21"/>
      <c r="G126" s="21"/>
    </row>
    <row r="127" spans="1:8" x14ac:dyDescent="0.2">
      <c r="A127" s="240"/>
      <c r="C127" s="131"/>
      <c r="D127" s="144"/>
      <c r="E127" s="119"/>
      <c r="F127" s="94"/>
      <c r="G127" s="94"/>
    </row>
    <row r="128" spans="1:8" x14ac:dyDescent="0.2">
      <c r="A128" s="240"/>
    </row>
    <row r="129" spans="1:8" x14ac:dyDescent="0.2">
      <c r="A129" s="235" t="s">
        <v>14</v>
      </c>
      <c r="B129" s="236" t="s">
        <v>13</v>
      </c>
      <c r="C129" s="133"/>
      <c r="D129" s="142">
        <f>+D130+D139+D134+D142</f>
        <v>45202</v>
      </c>
    </row>
    <row r="130" spans="1:8" x14ac:dyDescent="0.2">
      <c r="A130" s="239"/>
      <c r="B130" s="48" t="s">
        <v>61</v>
      </c>
      <c r="D130" s="143">
        <f>SUM(D131:D132)</f>
        <v>25202</v>
      </c>
    </row>
    <row r="131" spans="1:8" x14ac:dyDescent="0.2">
      <c r="A131" s="239"/>
      <c r="C131" s="131">
        <v>44326</v>
      </c>
      <c r="D131" s="144">
        <v>25202</v>
      </c>
      <c r="E131" s="119" t="s">
        <v>433</v>
      </c>
      <c r="F131" s="94">
        <v>1</v>
      </c>
      <c r="G131" s="94">
        <v>4010313</v>
      </c>
      <c r="H131" s="21" t="s">
        <v>544</v>
      </c>
    </row>
    <row r="132" spans="1:8" x14ac:dyDescent="0.2">
      <c r="A132" s="239"/>
      <c r="C132" s="131"/>
      <c r="D132" s="144"/>
      <c r="E132" s="119"/>
      <c r="F132" s="94">
        <v>1</v>
      </c>
      <c r="G132" s="94">
        <v>4010313</v>
      </c>
    </row>
    <row r="133" spans="1:8" x14ac:dyDescent="0.2">
      <c r="A133" s="239"/>
      <c r="D133" s="32"/>
      <c r="E133" s="33"/>
      <c r="F133" s="33"/>
      <c r="G133" s="33"/>
    </row>
    <row r="134" spans="1:8" x14ac:dyDescent="0.2">
      <c r="A134" s="239"/>
      <c r="B134" s="48" t="s">
        <v>99</v>
      </c>
      <c r="D134" s="143">
        <f>SUM(D135:D137)</f>
        <v>20000</v>
      </c>
    </row>
    <row r="135" spans="1:8" x14ac:dyDescent="0.2">
      <c r="A135" s="239"/>
      <c r="C135" s="131">
        <v>44317</v>
      </c>
      <c r="D135" s="144">
        <v>20000</v>
      </c>
      <c r="E135" s="119" t="s">
        <v>531</v>
      </c>
      <c r="F135" s="94">
        <v>1</v>
      </c>
      <c r="G135" s="94">
        <v>4010328</v>
      </c>
      <c r="H135" s="21" t="s">
        <v>548</v>
      </c>
    </row>
    <row r="136" spans="1:8" x14ac:dyDescent="0.2">
      <c r="A136" s="239"/>
      <c r="C136" s="131"/>
      <c r="D136" s="144"/>
      <c r="E136" s="119"/>
      <c r="F136" s="94"/>
      <c r="G136" s="94"/>
    </row>
    <row r="137" spans="1:8" x14ac:dyDescent="0.2">
      <c r="A137" s="239"/>
      <c r="C137" s="131"/>
      <c r="D137" s="144"/>
      <c r="E137" s="119"/>
      <c r="F137" s="94"/>
      <c r="G137" s="94"/>
    </row>
    <row r="138" spans="1:8" x14ac:dyDescent="0.2">
      <c r="A138" s="239"/>
      <c r="C138" s="131"/>
      <c r="D138" s="144"/>
      <c r="E138" s="119"/>
      <c r="F138" s="94"/>
      <c r="G138" s="94"/>
    </row>
    <row r="139" spans="1:8" x14ac:dyDescent="0.2">
      <c r="A139" s="239"/>
      <c r="B139" s="48" t="s">
        <v>62</v>
      </c>
      <c r="D139" s="143">
        <f>SUM(D140)</f>
        <v>0</v>
      </c>
    </row>
    <row r="140" spans="1:8" x14ac:dyDescent="0.2">
      <c r="A140" s="21"/>
      <c r="B140" s="21"/>
      <c r="C140" s="131"/>
      <c r="D140" s="144"/>
      <c r="E140" s="119"/>
      <c r="F140" s="94"/>
      <c r="G140" s="130"/>
      <c r="H140" s="116"/>
    </row>
    <row r="141" spans="1:8" x14ac:dyDescent="0.2">
      <c r="A141" s="239"/>
      <c r="D141" s="32"/>
      <c r="E141" s="33"/>
      <c r="F141" s="33"/>
      <c r="G141" s="33"/>
    </row>
    <row r="142" spans="1:8" x14ac:dyDescent="0.2">
      <c r="A142" s="239"/>
      <c r="B142" s="48" t="s">
        <v>72</v>
      </c>
      <c r="D142" s="143">
        <f>SUM(D143)</f>
        <v>0</v>
      </c>
    </row>
    <row r="143" spans="1:8" x14ac:dyDescent="0.2">
      <c r="A143" s="241"/>
      <c r="C143" s="131"/>
      <c r="D143" s="144"/>
      <c r="E143" s="119"/>
      <c r="F143" s="94"/>
      <c r="G143" s="94"/>
    </row>
    <row r="144" spans="1:8" x14ac:dyDescent="0.2">
      <c r="A144" s="239"/>
      <c r="D144" s="32"/>
      <c r="E144" s="33"/>
      <c r="G144" s="81"/>
    </row>
    <row r="145" spans="1:8" x14ac:dyDescent="0.2">
      <c r="A145" s="239"/>
      <c r="D145" s="32"/>
      <c r="E145" s="33"/>
      <c r="G145" s="81"/>
    </row>
    <row r="146" spans="1:8" x14ac:dyDescent="0.2">
      <c r="A146" s="235" t="s">
        <v>16</v>
      </c>
      <c r="B146" s="236" t="s">
        <v>17</v>
      </c>
      <c r="C146" s="133"/>
      <c r="D146" s="142">
        <f>+D147+D149+D153+D157+D159+D161+D167</f>
        <v>0</v>
      </c>
    </row>
    <row r="147" spans="1:8" x14ac:dyDescent="0.2">
      <c r="A147" s="241"/>
      <c r="B147" s="48" t="s">
        <v>131</v>
      </c>
      <c r="D147" s="143">
        <f>+D148</f>
        <v>0</v>
      </c>
    </row>
    <row r="148" spans="1:8" x14ac:dyDescent="0.2">
      <c r="A148" s="241"/>
      <c r="D148" s="143"/>
      <c r="E148" s="32"/>
    </row>
    <row r="149" spans="1:8" x14ac:dyDescent="0.2">
      <c r="A149" s="241"/>
      <c r="B149" s="48" t="s">
        <v>63</v>
      </c>
      <c r="D149" s="143">
        <f>SUM(D150)</f>
        <v>0</v>
      </c>
    </row>
    <row r="150" spans="1:8" x14ac:dyDescent="0.2">
      <c r="A150" s="21"/>
      <c r="B150" s="21"/>
      <c r="C150" s="131"/>
      <c r="D150" s="144"/>
      <c r="E150" s="119"/>
      <c r="F150" s="163">
        <v>1</v>
      </c>
      <c r="G150" s="164"/>
      <c r="H150" s="165"/>
    </row>
    <row r="151" spans="1:8" x14ac:dyDescent="0.2">
      <c r="A151" s="239"/>
      <c r="D151" s="32"/>
      <c r="E151" s="33"/>
      <c r="F151" s="33"/>
      <c r="G151" s="62"/>
    </row>
    <row r="152" spans="1:8" x14ac:dyDescent="0.2">
      <c r="A152" s="239"/>
      <c r="D152" s="32"/>
      <c r="E152" s="33"/>
      <c r="F152" s="33"/>
      <c r="G152" s="62"/>
    </row>
    <row r="153" spans="1:8" x14ac:dyDescent="0.2">
      <c r="A153" s="241"/>
      <c r="B153" s="48" t="s">
        <v>64</v>
      </c>
      <c r="C153" s="106"/>
      <c r="D153" s="143">
        <f>SUM(D154:D155)</f>
        <v>0</v>
      </c>
    </row>
    <row r="154" spans="1:8" x14ac:dyDescent="0.2">
      <c r="A154" s="241"/>
      <c r="C154" s="131"/>
      <c r="D154" s="146"/>
      <c r="E154" s="120"/>
      <c r="F154" s="121">
        <v>1</v>
      </c>
      <c r="G154" s="94">
        <v>30105003</v>
      </c>
    </row>
    <row r="155" spans="1:8" x14ac:dyDescent="0.2">
      <c r="A155" s="241"/>
      <c r="C155" s="131"/>
      <c r="D155" s="146"/>
      <c r="E155" s="120"/>
      <c r="F155" s="121">
        <v>1</v>
      </c>
      <c r="G155" s="94">
        <v>30105003</v>
      </c>
    </row>
    <row r="156" spans="1:8" x14ac:dyDescent="0.2">
      <c r="A156" s="241"/>
      <c r="D156" s="32"/>
      <c r="E156" s="33"/>
    </row>
    <row r="157" spans="1:8" x14ac:dyDescent="0.2">
      <c r="A157" s="241"/>
      <c r="B157" s="48" t="s">
        <v>108</v>
      </c>
      <c r="D157" s="143">
        <f>SUM(D158)</f>
        <v>0</v>
      </c>
    </row>
    <row r="158" spans="1:8" x14ac:dyDescent="0.2">
      <c r="A158" s="241"/>
      <c r="D158" s="143"/>
    </row>
    <row r="159" spans="1:8" x14ac:dyDescent="0.2">
      <c r="A159" s="241"/>
      <c r="B159" s="48" t="s">
        <v>130</v>
      </c>
      <c r="D159" s="143">
        <f>+D160</f>
        <v>0</v>
      </c>
    </row>
    <row r="160" spans="1:8" x14ac:dyDescent="0.2">
      <c r="A160" s="241"/>
      <c r="C160" s="131"/>
      <c r="D160" s="144"/>
      <c r="E160" s="119"/>
      <c r="F160" s="94"/>
      <c r="G160" s="94"/>
    </row>
    <row r="161" spans="1:8" x14ac:dyDescent="0.2">
      <c r="A161" s="241"/>
      <c r="B161" s="48" t="s">
        <v>81</v>
      </c>
      <c r="D161" s="143">
        <f>SUM(D162:D165)</f>
        <v>0</v>
      </c>
    </row>
    <row r="162" spans="1:8" x14ac:dyDescent="0.2">
      <c r="A162" s="241"/>
      <c r="C162" s="131"/>
      <c r="D162" s="146"/>
      <c r="E162" s="120"/>
      <c r="F162" s="121">
        <v>1</v>
      </c>
      <c r="G162" s="94">
        <v>30106001</v>
      </c>
    </row>
    <row r="163" spans="1:8" x14ac:dyDescent="0.2">
      <c r="A163" s="241"/>
      <c r="C163" s="131"/>
      <c r="D163" s="146"/>
      <c r="E163" s="120"/>
      <c r="F163" s="121">
        <v>1</v>
      </c>
      <c r="G163" s="94">
        <v>30106003</v>
      </c>
    </row>
    <row r="164" spans="1:8" x14ac:dyDescent="0.2">
      <c r="A164" s="241"/>
      <c r="C164" s="131"/>
      <c r="D164" s="146"/>
      <c r="E164" s="120"/>
      <c r="F164" s="121">
        <v>1</v>
      </c>
      <c r="G164" s="94">
        <v>30106003</v>
      </c>
    </row>
    <row r="165" spans="1:8" x14ac:dyDescent="0.2">
      <c r="A165" s="241"/>
      <c r="C165" s="131"/>
      <c r="D165" s="146"/>
      <c r="E165" s="120"/>
      <c r="F165" s="121">
        <v>1</v>
      </c>
      <c r="G165" s="94">
        <v>30106003</v>
      </c>
    </row>
    <row r="166" spans="1:8" x14ac:dyDescent="0.2">
      <c r="A166" s="241"/>
      <c r="C166" s="131"/>
      <c r="D166" s="144"/>
      <c r="E166" s="119"/>
      <c r="F166" s="94"/>
      <c r="G166" s="94"/>
    </row>
    <row r="167" spans="1:8" x14ac:dyDescent="0.2">
      <c r="A167" s="241"/>
      <c r="B167" s="48" t="s">
        <v>65</v>
      </c>
      <c r="C167" s="106"/>
      <c r="D167" s="143"/>
      <c r="F167" s="21"/>
      <c r="G167" s="21"/>
    </row>
    <row r="168" spans="1:8" x14ac:dyDescent="0.2">
      <c r="A168" s="241"/>
      <c r="C168" s="131"/>
      <c r="D168" s="144"/>
      <c r="E168" s="119"/>
      <c r="F168" s="94"/>
      <c r="G168" s="94"/>
    </row>
    <row r="169" spans="1:8" x14ac:dyDescent="0.2">
      <c r="A169" s="241"/>
      <c r="D169" s="32"/>
      <c r="E169" s="33"/>
    </row>
    <row r="170" spans="1:8" x14ac:dyDescent="0.2">
      <c r="A170" s="235" t="s">
        <v>18</v>
      </c>
      <c r="B170" s="236" t="s">
        <v>101</v>
      </c>
      <c r="C170" s="133"/>
      <c r="D170" s="142">
        <f>D171+D174</f>
        <v>2181569</v>
      </c>
    </row>
    <row r="171" spans="1:8" x14ac:dyDescent="0.2">
      <c r="A171" s="241"/>
      <c r="B171" s="48" t="s">
        <v>109</v>
      </c>
      <c r="D171" s="143">
        <f>SUM(D172:D173)</f>
        <v>589569</v>
      </c>
    </row>
    <row r="172" spans="1:8" x14ac:dyDescent="0.2">
      <c r="A172" s="241"/>
      <c r="C172" s="131">
        <v>44317</v>
      </c>
      <c r="D172" s="252">
        <v>589569</v>
      </c>
      <c r="E172" s="33" t="s">
        <v>533</v>
      </c>
      <c r="F172" s="121">
        <v>1</v>
      </c>
      <c r="G172" s="94">
        <v>4010335</v>
      </c>
      <c r="H172" s="21" t="s">
        <v>549</v>
      </c>
    </row>
    <row r="173" spans="1:8" x14ac:dyDescent="0.2">
      <c r="A173" s="241"/>
      <c r="D173" s="32"/>
      <c r="E173" s="33"/>
      <c r="G173" s="94"/>
    </row>
    <row r="174" spans="1:8" x14ac:dyDescent="0.2">
      <c r="A174" s="241"/>
      <c r="B174" s="48" t="s">
        <v>66</v>
      </c>
      <c r="C174" s="106"/>
      <c r="D174" s="143">
        <f>SUM(D175:D176)</f>
        <v>1592000</v>
      </c>
      <c r="E174" s="33"/>
      <c r="F174" s="33"/>
      <c r="G174" s="33"/>
    </row>
    <row r="175" spans="1:8" x14ac:dyDescent="0.2">
      <c r="A175" s="241"/>
      <c r="C175" s="131">
        <v>44327</v>
      </c>
      <c r="D175" s="144">
        <v>1592000</v>
      </c>
      <c r="E175" s="33" t="s">
        <v>551</v>
      </c>
      <c r="F175" s="94">
        <v>1</v>
      </c>
      <c r="G175" s="94">
        <v>4010336</v>
      </c>
      <c r="H175" s="122" t="s">
        <v>550</v>
      </c>
    </row>
    <row r="176" spans="1:8" x14ac:dyDescent="0.2">
      <c r="A176" s="241"/>
      <c r="C176" s="131"/>
      <c r="D176" s="144"/>
      <c r="E176" s="119"/>
      <c r="F176" s="94"/>
      <c r="G176" s="94"/>
      <c r="H176" s="122"/>
    </row>
    <row r="177" spans="1:8" x14ac:dyDescent="0.2">
      <c r="A177" s="239"/>
      <c r="C177" s="135"/>
    </row>
    <row r="178" spans="1:8" x14ac:dyDescent="0.2">
      <c r="A178" s="235" t="s">
        <v>19</v>
      </c>
      <c r="B178" s="236" t="s">
        <v>21</v>
      </c>
      <c r="C178" s="133"/>
      <c r="D178" s="142">
        <f>+D179</f>
        <v>18057</v>
      </c>
    </row>
    <row r="179" spans="1:8" x14ac:dyDescent="0.2">
      <c r="A179" s="239"/>
      <c r="B179" s="48" t="s">
        <v>22</v>
      </c>
      <c r="D179" s="143">
        <f>SUM(D180:D183)</f>
        <v>18057</v>
      </c>
    </row>
    <row r="180" spans="1:8" x14ac:dyDescent="0.2">
      <c r="A180" s="239"/>
      <c r="C180" s="131">
        <v>44347</v>
      </c>
      <c r="D180" s="144">
        <v>18057</v>
      </c>
      <c r="E180" s="119" t="s">
        <v>558</v>
      </c>
      <c r="F180" s="94">
        <v>1</v>
      </c>
      <c r="G180" s="94">
        <v>4020701</v>
      </c>
      <c r="H180" s="116"/>
    </row>
    <row r="181" spans="1:8" x14ac:dyDescent="0.2">
      <c r="A181" s="239"/>
      <c r="C181" s="131"/>
      <c r="D181" s="144"/>
      <c r="E181" s="119"/>
      <c r="F181" s="94"/>
      <c r="G181" s="200"/>
      <c r="H181" s="116"/>
    </row>
    <row r="182" spans="1:8" x14ac:dyDescent="0.2">
      <c r="A182" s="239"/>
      <c r="C182" s="131"/>
      <c r="D182" s="144"/>
      <c r="E182" s="119"/>
      <c r="F182" s="94"/>
      <c r="G182" s="200"/>
      <c r="H182" s="116"/>
    </row>
    <row r="183" spans="1:8" s="75" customFormat="1" x14ac:dyDescent="0.2">
      <c r="A183" s="239"/>
      <c r="B183" s="48"/>
      <c r="C183" s="134"/>
      <c r="D183" s="32"/>
      <c r="E183" s="33"/>
      <c r="G183" s="81"/>
    </row>
    <row r="184" spans="1:8" x14ac:dyDescent="0.2">
      <c r="A184" s="236" t="s">
        <v>20</v>
      </c>
      <c r="B184" s="236" t="s">
        <v>23</v>
      </c>
      <c r="C184" s="133"/>
      <c r="D184" s="142">
        <f>+D185</f>
        <v>452910</v>
      </c>
    </row>
    <row r="185" spans="1:8" x14ac:dyDescent="0.2">
      <c r="B185" s="48" t="s">
        <v>32</v>
      </c>
      <c r="D185" s="143">
        <f>SUM(D186:D186)</f>
        <v>452910</v>
      </c>
    </row>
    <row r="186" spans="1:8" x14ac:dyDescent="0.2">
      <c r="A186" s="48"/>
      <c r="C186" s="131">
        <v>44347</v>
      </c>
      <c r="D186" s="144">
        <v>452910</v>
      </c>
      <c r="E186" s="119" t="s">
        <v>491</v>
      </c>
      <c r="F186" s="119"/>
      <c r="G186" s="94"/>
      <c r="H186" s="23"/>
    </row>
    <row r="187" spans="1:8" x14ac:dyDescent="0.2">
      <c r="A187" s="48"/>
      <c r="C187" s="136"/>
      <c r="D187" s="57"/>
      <c r="E187" s="56"/>
      <c r="F187" s="56"/>
      <c r="G187" s="56"/>
    </row>
    <row r="189" spans="1:8" x14ac:dyDescent="0.2">
      <c r="B189" s="48" t="s">
        <v>44</v>
      </c>
      <c r="D189" s="71">
        <v>123588759</v>
      </c>
    </row>
    <row r="190" spans="1:8" x14ac:dyDescent="0.2">
      <c r="B190" s="48" t="s">
        <v>45</v>
      </c>
      <c r="D190" s="71">
        <v>8110959</v>
      </c>
    </row>
    <row r="191" spans="1:8" ht="13.5" thickBot="1" x14ac:dyDescent="0.25">
      <c r="B191" s="48" t="s">
        <v>46</v>
      </c>
      <c r="D191" s="72">
        <v>6160140</v>
      </c>
    </row>
    <row r="192" spans="1:8" ht="13.5" thickTop="1" x14ac:dyDescent="0.2">
      <c r="C192" s="134" t="s">
        <v>39</v>
      </c>
      <c r="D192" s="71">
        <f>SUM(D189:D191)</f>
        <v>137859858</v>
      </c>
      <c r="E192" s="21" t="s">
        <v>40</v>
      </c>
    </row>
    <row r="193" spans="1:8" x14ac:dyDescent="0.2">
      <c r="A193" s="242"/>
      <c r="B193" s="48" t="s">
        <v>24</v>
      </c>
      <c r="D193" s="71">
        <f>+D1</f>
        <v>5312081</v>
      </c>
      <c r="E193" s="51"/>
      <c r="G193" s="51"/>
    </row>
    <row r="194" spans="1:8" ht="13.5" thickBot="1" x14ac:dyDescent="0.25">
      <c r="A194" s="242"/>
      <c r="B194" s="48" t="s">
        <v>25</v>
      </c>
      <c r="D194" s="72">
        <f>-D62</f>
        <v>-10511208</v>
      </c>
      <c r="E194" s="53"/>
      <c r="G194" s="51"/>
    </row>
    <row r="195" spans="1:8" ht="13.5" thickTop="1" x14ac:dyDescent="0.2">
      <c r="A195" s="242"/>
      <c r="B195" s="243" t="s">
        <v>38</v>
      </c>
      <c r="C195" s="137"/>
      <c r="D195" s="73">
        <f>SUM(D193:D194)</f>
        <v>-5199127</v>
      </c>
    </row>
    <row r="196" spans="1:8" s="22" customFormat="1" x14ac:dyDescent="0.2">
      <c r="A196" s="48"/>
      <c r="B196" s="244" t="s">
        <v>73</v>
      </c>
      <c r="C196" s="138"/>
      <c r="D196" s="74">
        <f>+D192+D195</f>
        <v>132660731</v>
      </c>
      <c r="F196" s="75"/>
      <c r="G196" s="80"/>
      <c r="H196" s="21"/>
    </row>
    <row r="197" spans="1:8" x14ac:dyDescent="0.2">
      <c r="B197" s="48" t="s">
        <v>42</v>
      </c>
      <c r="D197" s="71">
        <f>SUM(D196:D196)</f>
        <v>132660731</v>
      </c>
      <c r="E197" s="21" t="s">
        <v>40</v>
      </c>
    </row>
    <row r="198" spans="1:8" x14ac:dyDescent="0.2">
      <c r="C198" s="134" t="s">
        <v>41</v>
      </c>
      <c r="D198" s="71">
        <f>108807269+8110959+6255639</f>
        <v>123173867</v>
      </c>
    </row>
    <row r="199" spans="1:8" s="22" customFormat="1" x14ac:dyDescent="0.2">
      <c r="A199" s="48"/>
      <c r="B199" s="244" t="s">
        <v>43</v>
      </c>
      <c r="C199" s="138"/>
      <c r="D199" s="74">
        <f>+D198-D197</f>
        <v>-9486864</v>
      </c>
      <c r="F199" s="75"/>
      <c r="G199" s="80"/>
      <c r="H199" s="21"/>
    </row>
    <row r="203" spans="1:8" x14ac:dyDescent="0.2">
      <c r="B203" s="245"/>
    </row>
    <row r="204" spans="1:8" x14ac:dyDescent="0.2">
      <c r="B204" s="245"/>
    </row>
    <row r="205" spans="1:8" x14ac:dyDescent="0.2">
      <c r="B205" s="245"/>
    </row>
    <row r="206" spans="1:8" x14ac:dyDescent="0.2">
      <c r="B206" s="245"/>
    </row>
    <row r="207" spans="1:8" x14ac:dyDescent="0.2">
      <c r="B207" s="245"/>
      <c r="C207" s="246"/>
    </row>
    <row r="208" spans="1:8" x14ac:dyDescent="0.2">
      <c r="B208" s="245"/>
    </row>
    <row r="209" spans="1:7" s="49" customFormat="1" x14ac:dyDescent="0.2">
      <c r="A209" s="23"/>
      <c r="B209" s="245"/>
      <c r="C209" s="134"/>
      <c r="D209" s="47"/>
      <c r="E209" s="21"/>
      <c r="F209" s="75"/>
      <c r="G209" s="80"/>
    </row>
    <row r="210" spans="1:7" s="49" customFormat="1" x14ac:dyDescent="0.2">
      <c r="A210" s="23"/>
      <c r="B210" s="245"/>
      <c r="C210" s="134"/>
      <c r="D210" s="47"/>
      <c r="E210" s="21"/>
      <c r="F210" s="75"/>
      <c r="G210" s="80"/>
    </row>
    <row r="211" spans="1:7" s="49" customFormat="1" x14ac:dyDescent="0.2">
      <c r="A211" s="23"/>
      <c r="B211" s="245"/>
      <c r="C211" s="134"/>
      <c r="D211" s="47"/>
      <c r="E211" s="21"/>
      <c r="F211" s="75"/>
      <c r="G211" s="80"/>
    </row>
    <row r="212" spans="1:7" s="49" customFormat="1" x14ac:dyDescent="0.2">
      <c r="A212" s="23"/>
      <c r="B212" s="245"/>
      <c r="C212" s="134"/>
      <c r="D212" s="47"/>
      <c r="E212" s="21"/>
      <c r="F212" s="75"/>
      <c r="G212" s="80"/>
    </row>
    <row r="213" spans="1:7" s="49" customFormat="1" x14ac:dyDescent="0.2">
      <c r="A213" s="23"/>
      <c r="B213" s="245"/>
      <c r="C213" s="134"/>
      <c r="D213" s="47"/>
      <c r="E213" s="21"/>
      <c r="F213" s="75"/>
      <c r="G213" s="80"/>
    </row>
    <row r="224" spans="1:7" x14ac:dyDescent="0.2">
      <c r="A224" s="21"/>
      <c r="B224" s="21"/>
      <c r="C224" s="106"/>
      <c r="F224" s="21"/>
      <c r="G224" s="21"/>
    </row>
    <row r="225" spans="1:7" x14ac:dyDescent="0.2">
      <c r="A225" s="21"/>
      <c r="B225" s="21"/>
      <c r="C225" s="106"/>
      <c r="F225" s="21"/>
      <c r="G225" s="21"/>
    </row>
    <row r="226" spans="1:7" x14ac:dyDescent="0.2">
      <c r="A226" s="21"/>
      <c r="B226" s="21"/>
      <c r="C226" s="106"/>
      <c r="F226" s="21"/>
      <c r="G226" s="21"/>
    </row>
    <row r="227" spans="1:7" x14ac:dyDescent="0.2">
      <c r="A227" s="21"/>
      <c r="B227" s="21"/>
      <c r="C227" s="106"/>
      <c r="F227" s="21"/>
      <c r="G227" s="21"/>
    </row>
    <row r="228" spans="1:7" x14ac:dyDescent="0.2">
      <c r="A228" s="21"/>
      <c r="B228" s="21"/>
      <c r="C228" s="106"/>
      <c r="F228" s="21"/>
      <c r="G228" s="21"/>
    </row>
    <row r="229" spans="1:7" x14ac:dyDescent="0.2">
      <c r="A229" s="21"/>
      <c r="B229" s="21"/>
      <c r="C229" s="106"/>
      <c r="F229" s="21"/>
      <c r="G229" s="21"/>
    </row>
    <row r="230" spans="1:7" x14ac:dyDescent="0.2">
      <c r="A230" s="21"/>
      <c r="B230" s="21"/>
      <c r="C230" s="106"/>
      <c r="F230" s="21"/>
      <c r="G230" s="21"/>
    </row>
    <row r="231" spans="1:7" x14ac:dyDescent="0.2">
      <c r="A231" s="21"/>
      <c r="B231" s="21"/>
      <c r="C231" s="106"/>
      <c r="F231" s="21"/>
      <c r="G231" s="21"/>
    </row>
    <row r="232" spans="1:7" x14ac:dyDescent="0.2">
      <c r="A232" s="21"/>
      <c r="B232" s="21"/>
      <c r="C232" s="106"/>
      <c r="F232" s="21"/>
      <c r="G232" s="21"/>
    </row>
    <row r="233" spans="1:7" x14ac:dyDescent="0.2">
      <c r="A233" s="21"/>
      <c r="B233" s="21"/>
      <c r="C233" s="106"/>
      <c r="F233" s="21"/>
      <c r="G233" s="21"/>
    </row>
    <row r="234" spans="1:7" x14ac:dyDescent="0.2">
      <c r="A234" s="21"/>
      <c r="B234" s="21"/>
      <c r="C234" s="106"/>
      <c r="F234" s="21"/>
      <c r="G234" s="21"/>
    </row>
    <row r="235" spans="1:7" x14ac:dyDescent="0.2">
      <c r="A235" s="21"/>
      <c r="B235" s="21"/>
      <c r="C235" s="106"/>
      <c r="F235" s="21"/>
      <c r="G235" s="21"/>
    </row>
    <row r="236" spans="1:7" x14ac:dyDescent="0.2">
      <c r="A236" s="21"/>
      <c r="B236" s="21"/>
      <c r="C236" s="106"/>
      <c r="F236" s="21"/>
      <c r="G236" s="21"/>
    </row>
    <row r="237" spans="1:7" x14ac:dyDescent="0.2">
      <c r="A237" s="21"/>
      <c r="B237" s="21"/>
      <c r="C237" s="106"/>
      <c r="F237" s="21"/>
      <c r="G237" s="21"/>
    </row>
    <row r="238" spans="1:7" x14ac:dyDescent="0.2">
      <c r="A238" s="21"/>
      <c r="B238" s="21"/>
      <c r="C238" s="106"/>
      <c r="F238" s="21"/>
      <c r="G238" s="21"/>
    </row>
    <row r="239" spans="1:7" x14ac:dyDescent="0.2">
      <c r="A239" s="21"/>
      <c r="B239" s="21"/>
      <c r="C239" s="106"/>
      <c r="F239" s="21"/>
      <c r="G239" s="21"/>
    </row>
    <row r="240" spans="1:7" x14ac:dyDescent="0.2">
      <c r="A240" s="21"/>
      <c r="B240" s="21"/>
      <c r="C240" s="106"/>
      <c r="F240" s="21"/>
      <c r="G240" s="21"/>
    </row>
  </sheetData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5"/>
  <sheetViews>
    <sheetView topLeftCell="A61" zoomScale="80" zoomScaleNormal="80" workbookViewId="0">
      <selection activeCell="D71" sqref="D71"/>
    </sheetView>
  </sheetViews>
  <sheetFormatPr baseColWidth="10" defaultColWidth="32.5703125" defaultRowHeight="12.75" x14ac:dyDescent="0.2"/>
  <cols>
    <col min="1" max="1" width="2.85546875" style="23" bestFit="1" customWidth="1"/>
    <col min="2" max="2" width="18.140625" style="48" customWidth="1"/>
    <col min="3" max="3" width="20.5703125" style="134" bestFit="1" customWidth="1"/>
    <col min="4" max="4" width="14.28515625" style="47" customWidth="1"/>
    <col min="5" max="5" width="41.42578125" style="21" bestFit="1" customWidth="1"/>
    <col min="6" max="6" width="2.28515625" style="75" bestFit="1" customWidth="1"/>
    <col min="7" max="7" width="9.85546875" style="80" bestFit="1" customWidth="1"/>
    <col min="8" max="16384" width="32.5703125" style="21"/>
  </cols>
  <sheetData>
    <row r="1" spans="1:8" x14ac:dyDescent="0.2">
      <c r="B1" s="234" t="s">
        <v>35</v>
      </c>
      <c r="C1" s="132"/>
      <c r="D1" s="140">
        <f>+D4+D34+D38+D61</f>
        <v>15978309</v>
      </c>
    </row>
    <row r="2" spans="1:8" x14ac:dyDescent="0.2">
      <c r="B2" s="234" t="s">
        <v>36</v>
      </c>
      <c r="C2" s="132"/>
      <c r="D2" s="141"/>
    </row>
    <row r="4" spans="1:8" x14ac:dyDescent="0.2">
      <c r="A4" s="235" t="s">
        <v>0</v>
      </c>
      <c r="B4" s="236" t="s">
        <v>1</v>
      </c>
      <c r="C4" s="133"/>
      <c r="D4" s="142">
        <f>+D5+D11+D17+D21+D26+D32</f>
        <v>8002956</v>
      </c>
    </row>
    <row r="5" spans="1:8" s="22" customFormat="1" x14ac:dyDescent="0.2">
      <c r="A5" s="237"/>
      <c r="B5" s="238" t="s">
        <v>2</v>
      </c>
      <c r="C5" s="134"/>
      <c r="D5" s="143">
        <f>SUM(D6:D8)</f>
        <v>7100360</v>
      </c>
      <c r="F5" s="75"/>
      <c r="G5" s="80"/>
      <c r="H5" s="21"/>
    </row>
    <row r="6" spans="1:8" s="22" customFormat="1" x14ac:dyDescent="0.2">
      <c r="A6" s="237"/>
      <c r="B6" s="238"/>
      <c r="C6" s="131">
        <v>44348</v>
      </c>
      <c r="D6" s="144">
        <v>2369061</v>
      </c>
      <c r="E6" s="119" t="s">
        <v>400</v>
      </c>
      <c r="F6" s="94">
        <v>1</v>
      </c>
      <c r="G6" s="94">
        <v>3010103</v>
      </c>
      <c r="H6" s="21" t="s">
        <v>559</v>
      </c>
    </row>
    <row r="7" spans="1:8" s="22" customFormat="1" x14ac:dyDescent="0.2">
      <c r="A7" s="237"/>
      <c r="B7" s="238"/>
      <c r="C7" s="131">
        <v>44351</v>
      </c>
      <c r="D7" s="144">
        <v>2354513</v>
      </c>
      <c r="E7" s="119" t="s">
        <v>400</v>
      </c>
      <c r="F7" s="94">
        <v>1</v>
      </c>
      <c r="G7" s="94">
        <v>3010103</v>
      </c>
      <c r="H7" s="21" t="s">
        <v>560</v>
      </c>
    </row>
    <row r="8" spans="1:8" s="22" customFormat="1" x14ac:dyDescent="0.2">
      <c r="A8" s="237"/>
      <c r="B8" s="238"/>
      <c r="C8" s="131">
        <v>44377</v>
      </c>
      <c r="D8" s="144">
        <v>2376786</v>
      </c>
      <c r="E8" s="119" t="s">
        <v>400</v>
      </c>
      <c r="F8" s="94">
        <v>1</v>
      </c>
      <c r="G8" s="94">
        <v>3010103</v>
      </c>
      <c r="H8" s="21" t="s">
        <v>561</v>
      </c>
    </row>
    <row r="9" spans="1:8" s="22" customFormat="1" x14ac:dyDescent="0.2">
      <c r="A9" s="237"/>
      <c r="B9" s="238"/>
      <c r="C9" s="131"/>
      <c r="D9" s="144"/>
      <c r="E9" s="119"/>
      <c r="F9" s="94"/>
      <c r="G9" s="94"/>
      <c r="H9" s="21"/>
    </row>
    <row r="10" spans="1:8" s="22" customFormat="1" x14ac:dyDescent="0.2">
      <c r="A10" s="237"/>
      <c r="B10" s="238"/>
      <c r="C10" s="131"/>
      <c r="D10" s="144"/>
      <c r="E10" s="119"/>
      <c r="F10" s="94"/>
      <c r="G10" s="94"/>
      <c r="H10" s="251"/>
    </row>
    <row r="11" spans="1:8" s="22" customFormat="1" x14ac:dyDescent="0.2">
      <c r="A11" s="237"/>
      <c r="B11" s="238" t="s">
        <v>3</v>
      </c>
      <c r="C11" s="134"/>
      <c r="D11" s="143">
        <f>SUM(D12:D15)</f>
        <v>0</v>
      </c>
      <c r="F11" s="75"/>
      <c r="G11" s="80"/>
      <c r="H11" s="21"/>
    </row>
    <row r="12" spans="1:8" s="22" customFormat="1" x14ac:dyDescent="0.2">
      <c r="A12" s="237"/>
      <c r="B12" s="238"/>
      <c r="C12" s="131"/>
      <c r="D12" s="144"/>
      <c r="E12" s="119" t="s">
        <v>409</v>
      </c>
      <c r="F12" s="94">
        <v>1</v>
      </c>
      <c r="G12" s="94">
        <v>3010104</v>
      </c>
      <c r="H12" s="21"/>
    </row>
    <row r="13" spans="1:8" s="22" customFormat="1" x14ac:dyDescent="0.2">
      <c r="A13" s="237"/>
      <c r="B13" s="238"/>
      <c r="C13" s="131"/>
      <c r="D13" s="144"/>
      <c r="E13" s="119"/>
      <c r="F13" s="94"/>
      <c r="G13" s="94"/>
      <c r="H13" s="21"/>
    </row>
    <row r="14" spans="1:8" s="22" customFormat="1" x14ac:dyDescent="0.2">
      <c r="A14" s="237"/>
      <c r="B14" s="238"/>
      <c r="C14" s="131"/>
      <c r="D14" s="144"/>
      <c r="E14" s="119"/>
      <c r="F14" s="94"/>
      <c r="G14" s="94"/>
      <c r="H14" s="21"/>
    </row>
    <row r="15" spans="1:8" s="22" customFormat="1" x14ac:dyDescent="0.2">
      <c r="A15" s="237"/>
      <c r="B15" s="238"/>
      <c r="C15" s="131"/>
      <c r="D15" s="144"/>
      <c r="E15" s="119"/>
      <c r="F15" s="94"/>
      <c r="G15" s="94"/>
      <c r="H15" s="21"/>
    </row>
    <row r="16" spans="1:8" s="22" customFormat="1" x14ac:dyDescent="0.2">
      <c r="A16" s="237"/>
      <c r="B16" s="238"/>
      <c r="C16" s="134"/>
      <c r="D16" s="32"/>
      <c r="E16" s="33"/>
      <c r="F16" s="75"/>
      <c r="G16" s="80"/>
      <c r="H16" s="21"/>
    </row>
    <row r="17" spans="1:8" s="22" customFormat="1" x14ac:dyDescent="0.2">
      <c r="A17" s="237"/>
      <c r="B17" s="238" t="s">
        <v>4</v>
      </c>
      <c r="C17" s="134"/>
      <c r="D17" s="143">
        <f>SUM(D18:D19)</f>
        <v>64912</v>
      </c>
      <c r="F17" s="75"/>
      <c r="G17" s="80"/>
      <c r="H17" s="21"/>
    </row>
    <row r="18" spans="1:8" s="22" customFormat="1" x14ac:dyDescent="0.2">
      <c r="A18" s="237"/>
      <c r="B18" s="238"/>
      <c r="C18" s="131">
        <v>44355</v>
      </c>
      <c r="D18" s="144">
        <v>64912</v>
      </c>
      <c r="E18" s="98" t="s">
        <v>414</v>
      </c>
      <c r="F18" s="94">
        <v>1</v>
      </c>
      <c r="G18" s="94">
        <v>3010105</v>
      </c>
      <c r="H18" s="21" t="s">
        <v>510</v>
      </c>
    </row>
    <row r="19" spans="1:8" s="22" customFormat="1" x14ac:dyDescent="0.2">
      <c r="A19" s="237"/>
      <c r="B19" s="238"/>
      <c r="C19" s="131"/>
      <c r="D19" s="144"/>
      <c r="E19" s="98"/>
      <c r="F19" s="94">
        <v>1</v>
      </c>
      <c r="G19" s="94">
        <v>3010105</v>
      </c>
      <c r="H19" s="21" t="s">
        <v>510</v>
      </c>
    </row>
    <row r="20" spans="1:8" s="22" customFormat="1" x14ac:dyDescent="0.2">
      <c r="A20" s="237"/>
      <c r="B20" s="238"/>
      <c r="C20" s="134"/>
      <c r="D20" s="32"/>
      <c r="E20" s="33"/>
      <c r="F20" s="33"/>
      <c r="G20" s="33"/>
      <c r="H20" s="21"/>
    </row>
    <row r="21" spans="1:8" s="22" customFormat="1" x14ac:dyDescent="0.2">
      <c r="A21" s="237"/>
      <c r="B21" s="238" t="s">
        <v>5</v>
      </c>
      <c r="C21" s="134"/>
      <c r="D21" s="143">
        <f>SUM(D22:D24)</f>
        <v>0</v>
      </c>
      <c r="F21" s="75"/>
      <c r="G21" s="80"/>
      <c r="H21" s="21"/>
    </row>
    <row r="22" spans="1:8" s="22" customFormat="1" x14ac:dyDescent="0.2">
      <c r="A22" s="237"/>
      <c r="B22" s="238"/>
      <c r="C22" s="131"/>
      <c r="D22" s="144"/>
      <c r="E22" s="119" t="s">
        <v>417</v>
      </c>
      <c r="F22" s="94">
        <v>1</v>
      </c>
      <c r="G22" s="94">
        <v>3010106</v>
      </c>
      <c r="H22" s="21"/>
    </row>
    <row r="23" spans="1:8" s="22" customFormat="1" x14ac:dyDescent="0.2">
      <c r="A23" s="237"/>
      <c r="B23" s="238"/>
      <c r="C23" s="131"/>
      <c r="D23" s="144"/>
      <c r="E23" s="119" t="s">
        <v>417</v>
      </c>
      <c r="F23" s="94">
        <v>1</v>
      </c>
      <c r="G23" s="94">
        <v>3010106</v>
      </c>
      <c r="H23" s="21"/>
    </row>
    <row r="24" spans="1:8" s="22" customFormat="1" x14ac:dyDescent="0.2">
      <c r="A24" s="237"/>
      <c r="B24" s="238"/>
      <c r="C24" s="131"/>
      <c r="D24" s="144"/>
      <c r="E24" s="119"/>
      <c r="F24" s="94"/>
      <c r="G24" s="94"/>
      <c r="H24" s="21"/>
    </row>
    <row r="25" spans="1:8" s="22" customFormat="1" x14ac:dyDescent="0.2">
      <c r="A25" s="237"/>
      <c r="B25" s="238"/>
      <c r="C25" s="131"/>
      <c r="D25" s="144"/>
      <c r="E25" s="119"/>
      <c r="F25" s="94"/>
      <c r="G25" s="94"/>
      <c r="H25" s="21"/>
    </row>
    <row r="26" spans="1:8" s="22" customFormat="1" x14ac:dyDescent="0.2">
      <c r="A26" s="237"/>
      <c r="B26" s="238" t="s">
        <v>6</v>
      </c>
      <c r="C26" s="134"/>
      <c r="D26" s="143">
        <f>SUM(D27:D28)</f>
        <v>837684</v>
      </c>
      <c r="F26" s="75"/>
      <c r="G26" s="80"/>
      <c r="H26" s="21"/>
    </row>
    <row r="27" spans="1:8" s="22" customFormat="1" x14ac:dyDescent="0.2">
      <c r="A27" s="237"/>
      <c r="B27" s="238"/>
      <c r="C27" s="134">
        <v>44349</v>
      </c>
      <c r="D27" s="144">
        <v>403184</v>
      </c>
      <c r="E27" s="119" t="s">
        <v>517</v>
      </c>
      <c r="F27" s="75">
        <v>1</v>
      </c>
      <c r="G27" s="80">
        <v>3010107</v>
      </c>
      <c r="H27" s="21" t="s">
        <v>562</v>
      </c>
    </row>
    <row r="28" spans="1:8" s="22" customFormat="1" x14ac:dyDescent="0.2">
      <c r="A28" s="237"/>
      <c r="B28" s="238"/>
      <c r="C28" s="134">
        <v>44349</v>
      </c>
      <c r="D28" s="144">
        <v>434500</v>
      </c>
      <c r="E28" s="119" t="s">
        <v>517</v>
      </c>
      <c r="F28" s="75">
        <v>1</v>
      </c>
      <c r="G28" s="80">
        <v>3010107</v>
      </c>
      <c r="H28" s="21" t="s">
        <v>563</v>
      </c>
    </row>
    <row r="29" spans="1:8" s="22" customFormat="1" x14ac:dyDescent="0.2">
      <c r="A29" s="237"/>
      <c r="B29" s="238"/>
      <c r="C29" s="134"/>
      <c r="D29" s="143"/>
      <c r="F29" s="75"/>
      <c r="G29" s="80"/>
      <c r="H29" s="21"/>
    </row>
    <row r="30" spans="1:8" s="22" customFormat="1" x14ac:dyDescent="0.2">
      <c r="A30" s="237"/>
      <c r="B30" s="238"/>
      <c r="C30" s="134"/>
      <c r="D30" s="143"/>
      <c r="F30" s="75"/>
      <c r="G30" s="80"/>
      <c r="H30" s="21"/>
    </row>
    <row r="31" spans="1:8" s="22" customFormat="1" x14ac:dyDescent="0.2">
      <c r="A31" s="237"/>
      <c r="B31" s="238"/>
      <c r="C31" s="134"/>
      <c r="D31" s="32"/>
      <c r="E31" s="33"/>
      <c r="F31" s="75"/>
      <c r="G31" s="80"/>
      <c r="H31" s="21"/>
    </row>
    <row r="32" spans="1:8" s="22" customFormat="1" x14ac:dyDescent="0.2">
      <c r="A32" s="237"/>
      <c r="B32" s="238" t="s">
        <v>51</v>
      </c>
      <c r="C32" s="134"/>
      <c r="D32" s="143">
        <f>SUM(D33:D33)</f>
        <v>0</v>
      </c>
      <c r="F32" s="75"/>
      <c r="G32" s="80"/>
      <c r="H32" s="21"/>
    </row>
    <row r="33" spans="1:8" s="22" customFormat="1" x14ac:dyDescent="0.2">
      <c r="A33" s="239"/>
      <c r="B33" s="48"/>
      <c r="C33" s="134"/>
      <c r="D33" s="47"/>
      <c r="E33" s="21"/>
      <c r="F33" s="75"/>
      <c r="G33" s="80"/>
      <c r="H33" s="21"/>
    </row>
    <row r="34" spans="1:8" s="22" customFormat="1" x14ac:dyDescent="0.2">
      <c r="A34" s="235" t="s">
        <v>7</v>
      </c>
      <c r="B34" s="236" t="s">
        <v>74</v>
      </c>
      <c r="C34" s="133"/>
      <c r="D34" s="142">
        <f>+D35</f>
        <v>0</v>
      </c>
      <c r="E34" s="21"/>
      <c r="F34" s="75"/>
      <c r="G34" s="80"/>
      <c r="H34" s="21"/>
    </row>
    <row r="35" spans="1:8" s="22" customFormat="1" x14ac:dyDescent="0.2">
      <c r="A35" s="240"/>
      <c r="B35" s="48" t="s">
        <v>75</v>
      </c>
      <c r="C35" s="134"/>
      <c r="D35" s="143">
        <f>+D36</f>
        <v>0</v>
      </c>
      <c r="E35" s="21"/>
      <c r="F35" s="75"/>
      <c r="G35" s="80"/>
      <c r="H35" s="21"/>
    </row>
    <row r="37" spans="1:8" x14ac:dyDescent="0.2">
      <c r="A37" s="239"/>
      <c r="B37" s="238"/>
      <c r="D37" s="32"/>
      <c r="E37" s="33"/>
      <c r="F37" s="33"/>
      <c r="G37" s="33"/>
    </row>
    <row r="38" spans="1:8" x14ac:dyDescent="0.2">
      <c r="A38" s="235" t="s">
        <v>8</v>
      </c>
      <c r="B38" s="236" t="s">
        <v>9</v>
      </c>
      <c r="C38" s="133"/>
      <c r="D38" s="142">
        <f>+D39+D46+D52+D55+D58</f>
        <v>7848848</v>
      </c>
    </row>
    <row r="39" spans="1:8" s="22" customFormat="1" x14ac:dyDescent="0.2">
      <c r="A39" s="237"/>
      <c r="B39" s="238" t="s">
        <v>76</v>
      </c>
      <c r="C39" s="134"/>
      <c r="D39" s="143">
        <f>SUM(D40:D44)</f>
        <v>7848848</v>
      </c>
      <c r="F39" s="75"/>
      <c r="G39" s="80"/>
      <c r="H39" s="21"/>
    </row>
    <row r="40" spans="1:8" s="22" customFormat="1" x14ac:dyDescent="0.2">
      <c r="A40" s="237"/>
      <c r="B40" s="238"/>
      <c r="C40" s="131">
        <v>44354</v>
      </c>
      <c r="D40" s="144">
        <v>7848848</v>
      </c>
      <c r="E40" s="119" t="s">
        <v>565</v>
      </c>
      <c r="F40" s="33">
        <v>1</v>
      </c>
      <c r="G40" s="33">
        <v>3010113</v>
      </c>
      <c r="H40" s="23"/>
    </row>
    <row r="41" spans="1:8" s="22" customFormat="1" x14ac:dyDescent="0.2">
      <c r="A41" s="237"/>
      <c r="B41" s="238"/>
      <c r="C41" s="131"/>
      <c r="D41" s="144"/>
      <c r="E41" s="119"/>
      <c r="F41" s="33"/>
      <c r="G41" s="33"/>
      <c r="H41" s="23"/>
    </row>
    <row r="42" spans="1:8" s="22" customFormat="1" x14ac:dyDescent="0.2">
      <c r="A42" s="237"/>
      <c r="B42" s="238"/>
      <c r="C42" s="131"/>
      <c r="D42" s="144"/>
      <c r="E42" s="119"/>
      <c r="F42" s="33"/>
      <c r="G42" s="33"/>
      <c r="H42" s="23"/>
    </row>
    <row r="43" spans="1:8" x14ac:dyDescent="0.2">
      <c r="A43" s="239"/>
      <c r="B43" s="238"/>
      <c r="E43" s="119"/>
      <c r="F43" s="33"/>
      <c r="G43" s="33"/>
      <c r="H43" s="23"/>
    </row>
    <row r="44" spans="1:8" x14ac:dyDescent="0.2">
      <c r="A44" s="239"/>
      <c r="B44" s="238"/>
      <c r="D44" s="145"/>
      <c r="E44" s="119"/>
      <c r="H44" s="76"/>
    </row>
    <row r="45" spans="1:8" x14ac:dyDescent="0.2">
      <c r="A45" s="239"/>
      <c r="B45" s="238"/>
      <c r="D45" s="145"/>
      <c r="H45" s="76"/>
    </row>
    <row r="46" spans="1:8" x14ac:dyDescent="0.2">
      <c r="A46" s="237"/>
      <c r="B46" s="238" t="s">
        <v>52</v>
      </c>
      <c r="D46" s="143">
        <f>SUM(D47:D48)</f>
        <v>0</v>
      </c>
    </row>
    <row r="47" spans="1:8" x14ac:dyDescent="0.2">
      <c r="A47" s="237"/>
      <c r="B47" s="238"/>
      <c r="D47" s="144"/>
      <c r="F47" s="75">
        <v>1</v>
      </c>
      <c r="G47" s="80">
        <v>3010108</v>
      </c>
    </row>
    <row r="48" spans="1:8" x14ac:dyDescent="0.2">
      <c r="A48" s="237"/>
      <c r="B48" s="238"/>
      <c r="D48" s="144"/>
      <c r="F48" s="75">
        <v>1</v>
      </c>
      <c r="G48" s="80">
        <v>3010108</v>
      </c>
    </row>
    <row r="49" spans="1:8" x14ac:dyDescent="0.2">
      <c r="A49" s="237"/>
      <c r="B49" s="238"/>
      <c r="D49" s="32"/>
      <c r="E49" s="33"/>
      <c r="F49" s="33"/>
      <c r="G49" s="33"/>
    </row>
    <row r="50" spans="1:8" x14ac:dyDescent="0.2">
      <c r="A50" s="237"/>
      <c r="B50" s="238"/>
      <c r="C50" s="131"/>
      <c r="D50" s="144"/>
      <c r="E50" s="119"/>
      <c r="F50" s="94"/>
      <c r="G50" s="94"/>
    </row>
    <row r="51" spans="1:8" x14ac:dyDescent="0.2">
      <c r="A51" s="237"/>
      <c r="B51" s="238"/>
      <c r="C51" s="131"/>
      <c r="D51" s="144"/>
      <c r="E51" s="119"/>
      <c r="F51" s="94"/>
      <c r="G51" s="94"/>
    </row>
    <row r="52" spans="1:8" x14ac:dyDescent="0.2">
      <c r="A52" s="239"/>
      <c r="B52" s="238" t="s">
        <v>34</v>
      </c>
      <c r="D52" s="143">
        <f>SUM(D53:D53)</f>
        <v>0</v>
      </c>
    </row>
    <row r="53" spans="1:8" x14ac:dyDescent="0.2">
      <c r="A53" s="239"/>
      <c r="B53" s="238"/>
      <c r="C53" s="131"/>
      <c r="D53" s="144"/>
      <c r="E53" s="119"/>
      <c r="F53" s="94">
        <v>1</v>
      </c>
      <c r="G53" s="94"/>
    </row>
    <row r="54" spans="1:8" x14ac:dyDescent="0.2">
      <c r="A54" s="239"/>
      <c r="B54" s="238"/>
      <c r="D54" s="32"/>
      <c r="E54" s="33"/>
      <c r="F54" s="33"/>
      <c r="G54" s="33"/>
    </row>
    <row r="55" spans="1:8" x14ac:dyDescent="0.2">
      <c r="A55" s="239"/>
      <c r="B55" s="238" t="s">
        <v>90</v>
      </c>
      <c r="D55" s="143">
        <f>SUM(D56)</f>
        <v>0</v>
      </c>
      <c r="E55" s="33"/>
      <c r="G55" s="81"/>
    </row>
    <row r="56" spans="1:8" x14ac:dyDescent="0.2">
      <c r="A56" s="239"/>
      <c r="B56" s="238"/>
      <c r="D56" s="32"/>
      <c r="E56" s="33"/>
      <c r="G56" s="81"/>
    </row>
    <row r="57" spans="1:8" x14ac:dyDescent="0.2">
      <c r="A57" s="239"/>
      <c r="B57" s="238"/>
      <c r="D57" s="32"/>
      <c r="E57" s="33"/>
      <c r="G57" s="81"/>
    </row>
    <row r="58" spans="1:8" s="76" customFormat="1" x14ac:dyDescent="0.2">
      <c r="A58" s="239"/>
      <c r="B58" s="238" t="s">
        <v>117</v>
      </c>
      <c r="C58" s="115"/>
      <c r="D58" s="143">
        <f>SUM(D59:D59)</f>
        <v>0</v>
      </c>
      <c r="E58" s="21"/>
      <c r="F58" s="75"/>
      <c r="G58" s="80"/>
    </row>
    <row r="59" spans="1:8" s="76" customFormat="1" x14ac:dyDescent="0.2">
      <c r="A59" s="239"/>
      <c r="C59" s="134"/>
      <c r="D59" s="145"/>
      <c r="E59" s="21"/>
      <c r="F59" s="75"/>
      <c r="G59" s="80"/>
    </row>
    <row r="60" spans="1:8" s="76" customFormat="1" x14ac:dyDescent="0.2">
      <c r="A60" s="239"/>
      <c r="C60" s="115"/>
      <c r="D60" s="145"/>
      <c r="E60" s="32"/>
      <c r="F60" s="75"/>
      <c r="G60" s="80"/>
    </row>
    <row r="61" spans="1:8" s="76" customFormat="1" x14ac:dyDescent="0.2">
      <c r="A61" s="235" t="s">
        <v>14</v>
      </c>
      <c r="B61" s="236" t="s">
        <v>53</v>
      </c>
      <c r="C61" s="133"/>
      <c r="D61" s="142">
        <f>+D62</f>
        <v>126505</v>
      </c>
      <c r="E61" s="21"/>
      <c r="F61" s="75"/>
      <c r="G61" s="80"/>
    </row>
    <row r="62" spans="1:8" s="76" customFormat="1" x14ac:dyDescent="0.2">
      <c r="A62" s="239"/>
      <c r="B62" s="238" t="s">
        <v>77</v>
      </c>
      <c r="C62" s="134"/>
      <c r="D62" s="143">
        <f>SUM(D63:D65)</f>
        <v>126505</v>
      </c>
      <c r="E62" s="21"/>
      <c r="F62" s="75"/>
      <c r="G62" s="80"/>
    </row>
    <row r="63" spans="1:8" s="76" customFormat="1" x14ac:dyDescent="0.2">
      <c r="A63" s="48"/>
      <c r="B63" s="48"/>
      <c r="C63" s="134">
        <v>44377</v>
      </c>
      <c r="D63" s="32">
        <v>32817</v>
      </c>
      <c r="E63" s="33" t="s">
        <v>451</v>
      </c>
      <c r="F63" s="33">
        <v>1</v>
      </c>
      <c r="G63" s="33" t="s">
        <v>50</v>
      </c>
      <c r="H63" s="125"/>
    </row>
    <row r="64" spans="1:8" s="76" customFormat="1" x14ac:dyDescent="0.2">
      <c r="A64" s="48"/>
      <c r="B64" s="48"/>
      <c r="C64" s="134">
        <v>44377</v>
      </c>
      <c r="D64" s="47">
        <v>93688</v>
      </c>
      <c r="E64" s="21" t="s">
        <v>522</v>
      </c>
      <c r="F64" s="33"/>
      <c r="G64" s="33"/>
      <c r="H64" s="125"/>
    </row>
    <row r="65" spans="1:8" s="76" customFormat="1" x14ac:dyDescent="0.2">
      <c r="A65" s="48"/>
      <c r="B65" s="48"/>
      <c r="C65" s="134"/>
      <c r="D65" s="47"/>
      <c r="E65" s="21"/>
      <c r="F65" s="33"/>
      <c r="G65" s="33"/>
      <c r="H65" s="125"/>
    </row>
    <row r="66" spans="1:8" s="76" customFormat="1" x14ac:dyDescent="0.2">
      <c r="A66" s="48"/>
      <c r="B66" s="48"/>
      <c r="C66" s="134"/>
      <c r="D66" s="47"/>
      <c r="E66" s="21"/>
      <c r="F66" s="75"/>
      <c r="G66" s="80"/>
    </row>
    <row r="67" spans="1:8" s="76" customFormat="1" x14ac:dyDescent="0.2">
      <c r="A67" s="23"/>
      <c r="B67" s="234" t="s">
        <v>11</v>
      </c>
      <c r="C67" s="132"/>
      <c r="D67" s="140">
        <f>+D70+D89+D110+D130+D147+D171+D181+D188</f>
        <v>13716013</v>
      </c>
      <c r="E67" s="21"/>
      <c r="F67" s="75"/>
      <c r="G67" s="80"/>
    </row>
    <row r="68" spans="1:8" s="76" customFormat="1" x14ac:dyDescent="0.2">
      <c r="A68" s="23"/>
      <c r="B68" s="234" t="s">
        <v>37</v>
      </c>
      <c r="C68" s="132"/>
      <c r="D68" s="141"/>
      <c r="E68" s="21"/>
      <c r="F68" s="75"/>
      <c r="G68" s="80"/>
    </row>
    <row r="70" spans="1:8" x14ac:dyDescent="0.2">
      <c r="A70" s="235" t="s">
        <v>0</v>
      </c>
      <c r="B70" s="236" t="s">
        <v>12</v>
      </c>
      <c r="C70" s="133"/>
      <c r="D70" s="142">
        <f>+D71+D76+D82+D86</f>
        <v>5862643</v>
      </c>
    </row>
    <row r="71" spans="1:8" x14ac:dyDescent="0.2">
      <c r="A71" s="239"/>
      <c r="B71" s="48" t="s">
        <v>71</v>
      </c>
      <c r="D71" s="143">
        <f>SUM(D72:D72)</f>
        <v>5388316</v>
      </c>
    </row>
    <row r="72" spans="1:8" x14ac:dyDescent="0.2">
      <c r="A72" s="239"/>
      <c r="C72" s="131">
        <v>44377</v>
      </c>
      <c r="D72" s="144">
        <v>5388316</v>
      </c>
      <c r="E72" s="119" t="s">
        <v>575</v>
      </c>
      <c r="F72" s="119">
        <v>1</v>
      </c>
      <c r="G72" s="94">
        <v>4020401</v>
      </c>
      <c r="H72" s="21" t="s">
        <v>576</v>
      </c>
    </row>
    <row r="73" spans="1:8" x14ac:dyDescent="0.2">
      <c r="A73" s="239"/>
      <c r="C73" s="131"/>
      <c r="D73" s="144"/>
      <c r="E73" s="119"/>
      <c r="F73" s="94"/>
      <c r="G73" s="94"/>
    </row>
    <row r="74" spans="1:8" x14ac:dyDescent="0.2">
      <c r="A74" s="239"/>
      <c r="C74" s="131"/>
      <c r="D74" s="144"/>
      <c r="E74" s="119"/>
      <c r="F74" s="94"/>
      <c r="G74" s="94"/>
    </row>
    <row r="75" spans="1:8" x14ac:dyDescent="0.2">
      <c r="A75" s="239"/>
      <c r="C75" s="131"/>
      <c r="D75" s="144"/>
      <c r="E75" s="119"/>
      <c r="F75" s="94"/>
      <c r="G75" s="94"/>
    </row>
    <row r="76" spans="1:8" x14ac:dyDescent="0.2">
      <c r="B76" s="48" t="s">
        <v>129</v>
      </c>
      <c r="D76" s="67">
        <f>SUM(D77:D80)</f>
        <v>0</v>
      </c>
      <c r="E76" s="33"/>
      <c r="F76" s="33"/>
      <c r="G76" s="93"/>
    </row>
    <row r="77" spans="1:8" x14ac:dyDescent="0.2">
      <c r="A77" s="239"/>
      <c r="C77" s="131"/>
      <c r="D77" s="144"/>
      <c r="E77" s="119"/>
      <c r="F77" s="94"/>
      <c r="G77" s="94"/>
      <c r="H77" s="122"/>
    </row>
    <row r="78" spans="1:8" x14ac:dyDescent="0.2">
      <c r="A78" s="239"/>
      <c r="C78" s="131"/>
      <c r="D78" s="144"/>
      <c r="E78" s="119"/>
      <c r="F78" s="94"/>
      <c r="G78" s="94"/>
      <c r="H78" s="122"/>
    </row>
    <row r="79" spans="1:8" x14ac:dyDescent="0.2">
      <c r="A79" s="239"/>
      <c r="C79" s="131"/>
      <c r="D79" s="144"/>
      <c r="E79" s="119"/>
      <c r="F79" s="94"/>
      <c r="G79" s="94"/>
      <c r="H79" s="122"/>
    </row>
    <row r="80" spans="1:8" x14ac:dyDescent="0.2">
      <c r="A80" s="239"/>
      <c r="C80" s="131"/>
      <c r="D80" s="144"/>
      <c r="E80" s="119"/>
      <c r="F80" s="94"/>
      <c r="G80" s="94"/>
      <c r="H80" s="122"/>
    </row>
    <row r="81" spans="1:8" x14ac:dyDescent="0.2">
      <c r="A81" s="239"/>
    </row>
    <row r="82" spans="1:8" x14ac:dyDescent="0.2">
      <c r="A82" s="239"/>
      <c r="B82" s="48" t="s">
        <v>67</v>
      </c>
      <c r="D82" s="143">
        <f>SUM(D83:D84)</f>
        <v>474327</v>
      </c>
    </row>
    <row r="83" spans="1:8" x14ac:dyDescent="0.2">
      <c r="A83" s="239"/>
      <c r="C83" s="131">
        <v>44351</v>
      </c>
      <c r="D83" s="144">
        <v>237028</v>
      </c>
      <c r="E83" s="119" t="s">
        <v>569</v>
      </c>
      <c r="F83" s="94">
        <v>1</v>
      </c>
      <c r="G83" s="94">
        <v>4010327</v>
      </c>
      <c r="H83" s="21" t="s">
        <v>570</v>
      </c>
    </row>
    <row r="84" spans="1:8" x14ac:dyDescent="0.2">
      <c r="A84" s="239"/>
      <c r="C84" s="131">
        <v>44361</v>
      </c>
      <c r="D84" s="144">
        <v>237299</v>
      </c>
      <c r="E84" s="119" t="s">
        <v>572</v>
      </c>
      <c r="F84" s="94">
        <v>1</v>
      </c>
      <c r="G84" s="94">
        <v>4010327</v>
      </c>
      <c r="H84" s="21" t="s">
        <v>571</v>
      </c>
    </row>
    <row r="85" spans="1:8" x14ac:dyDescent="0.2">
      <c r="A85" s="239"/>
      <c r="C85" s="131"/>
      <c r="D85" s="144"/>
      <c r="E85" s="119"/>
      <c r="F85" s="94"/>
      <c r="G85" s="94"/>
    </row>
    <row r="86" spans="1:8" x14ac:dyDescent="0.2">
      <c r="B86" s="48" t="s">
        <v>78</v>
      </c>
      <c r="D86" s="143">
        <f>SUM(D87)</f>
        <v>0</v>
      </c>
    </row>
    <row r="87" spans="1:8" x14ac:dyDescent="0.2">
      <c r="A87" s="239"/>
      <c r="C87" s="131"/>
      <c r="D87" s="144"/>
      <c r="E87" s="119"/>
      <c r="F87" s="94"/>
      <c r="G87" s="94"/>
    </row>
    <row r="89" spans="1:8" x14ac:dyDescent="0.2">
      <c r="A89" s="235" t="s">
        <v>7</v>
      </c>
      <c r="B89" s="236" t="s">
        <v>15</v>
      </c>
      <c r="C89" s="133"/>
      <c r="D89" s="142">
        <f>+D90+D94+D102+D105+D98</f>
        <v>0</v>
      </c>
    </row>
    <row r="90" spans="1:8" x14ac:dyDescent="0.2">
      <c r="A90" s="239"/>
      <c r="B90" s="48" t="s">
        <v>56</v>
      </c>
      <c r="D90" s="143">
        <f>SUM(D91:D92)</f>
        <v>0</v>
      </c>
    </row>
    <row r="91" spans="1:8" x14ac:dyDescent="0.2">
      <c r="A91" s="239"/>
      <c r="C91" s="131"/>
      <c r="D91" s="144"/>
      <c r="E91" s="119"/>
      <c r="F91" s="94">
        <v>1</v>
      </c>
      <c r="G91" s="94">
        <v>30104001</v>
      </c>
    </row>
    <row r="92" spans="1:8" x14ac:dyDescent="0.2">
      <c r="A92" s="239"/>
      <c r="C92" s="131"/>
      <c r="D92" s="144"/>
      <c r="E92" s="119"/>
      <c r="F92" s="94"/>
      <c r="G92" s="94"/>
    </row>
    <row r="93" spans="1:8" x14ac:dyDescent="0.2">
      <c r="A93" s="239"/>
      <c r="D93" s="32"/>
      <c r="E93" s="33"/>
    </row>
    <row r="94" spans="1:8" x14ac:dyDescent="0.2">
      <c r="A94" s="239"/>
      <c r="B94" s="48" t="s">
        <v>57</v>
      </c>
      <c r="D94" s="143">
        <f>SUM(D95:D96)</f>
        <v>0</v>
      </c>
    </row>
    <row r="95" spans="1:8" x14ac:dyDescent="0.2">
      <c r="A95" s="239"/>
      <c r="C95" s="131"/>
      <c r="D95" s="144"/>
      <c r="E95" s="119"/>
      <c r="F95" s="94">
        <v>1</v>
      </c>
      <c r="G95" s="94">
        <v>30104002</v>
      </c>
    </row>
    <row r="96" spans="1:8" x14ac:dyDescent="0.2">
      <c r="A96" s="239"/>
      <c r="C96" s="131"/>
      <c r="D96" s="144"/>
      <c r="E96" s="98"/>
      <c r="F96" s="94"/>
      <c r="G96" s="94"/>
    </row>
    <row r="97" spans="1:7" x14ac:dyDescent="0.2">
      <c r="A97" s="239"/>
      <c r="C97" s="131"/>
      <c r="D97" s="144"/>
      <c r="E97" s="98"/>
      <c r="F97" s="94"/>
      <c r="G97" s="94"/>
    </row>
    <row r="98" spans="1:7" x14ac:dyDescent="0.2">
      <c r="A98" s="239"/>
      <c r="B98" s="48" t="s">
        <v>97</v>
      </c>
      <c r="D98" s="143">
        <f>SUM(D99:D100)</f>
        <v>0</v>
      </c>
      <c r="E98" s="33"/>
    </row>
    <row r="99" spans="1:7" x14ac:dyDescent="0.2">
      <c r="A99" s="239"/>
      <c r="C99" s="131"/>
      <c r="D99" s="144"/>
      <c r="E99" s="119"/>
      <c r="F99" s="94">
        <v>1</v>
      </c>
      <c r="G99" s="94">
        <v>4010307</v>
      </c>
    </row>
    <row r="100" spans="1:7" x14ac:dyDescent="0.2">
      <c r="A100" s="239"/>
      <c r="C100" s="131"/>
      <c r="D100" s="144"/>
      <c r="E100" s="119"/>
      <c r="F100" s="94"/>
      <c r="G100" s="94"/>
    </row>
    <row r="101" spans="1:7" x14ac:dyDescent="0.2">
      <c r="A101" s="239"/>
      <c r="C101" s="131"/>
      <c r="D101" s="144"/>
      <c r="E101" s="119"/>
      <c r="F101" s="94"/>
      <c r="G101" s="94"/>
    </row>
    <row r="102" spans="1:7" x14ac:dyDescent="0.2">
      <c r="A102" s="239"/>
      <c r="B102" s="48" t="s">
        <v>96</v>
      </c>
      <c r="D102" s="143">
        <f>SUM(D103)</f>
        <v>0</v>
      </c>
    </row>
    <row r="103" spans="1:7" x14ac:dyDescent="0.2">
      <c r="A103" s="239"/>
      <c r="C103" s="131"/>
      <c r="D103" s="144"/>
      <c r="E103" s="119"/>
      <c r="F103" s="94">
        <v>1</v>
      </c>
      <c r="G103" s="94">
        <v>4010330</v>
      </c>
    </row>
    <row r="104" spans="1:7" x14ac:dyDescent="0.2">
      <c r="A104" s="239"/>
      <c r="D104" s="32"/>
      <c r="E104" s="33"/>
    </row>
    <row r="105" spans="1:7" x14ac:dyDescent="0.2">
      <c r="A105" s="239"/>
      <c r="B105" s="48" t="s">
        <v>58</v>
      </c>
      <c r="D105" s="143">
        <f>SUM(D106:D107)</f>
        <v>0</v>
      </c>
    </row>
    <row r="106" spans="1:7" x14ac:dyDescent="0.2">
      <c r="A106" s="239"/>
      <c r="C106" s="131"/>
      <c r="D106" s="144"/>
      <c r="E106" s="119"/>
      <c r="F106" s="94"/>
      <c r="G106" s="94"/>
    </row>
    <row r="107" spans="1:7" x14ac:dyDescent="0.2">
      <c r="A107" s="239"/>
      <c r="C107" s="131"/>
      <c r="D107" s="144"/>
      <c r="E107" s="119"/>
      <c r="F107" s="94"/>
      <c r="G107" s="94"/>
    </row>
    <row r="108" spans="1:7" x14ac:dyDescent="0.2">
      <c r="A108" s="239"/>
      <c r="C108" s="131"/>
      <c r="D108" s="144"/>
      <c r="E108" s="119"/>
      <c r="F108" s="94"/>
      <c r="G108" s="94"/>
    </row>
    <row r="109" spans="1:7" x14ac:dyDescent="0.2">
      <c r="A109" s="239"/>
      <c r="D109" s="32"/>
      <c r="E109" s="33"/>
      <c r="G109" s="81"/>
    </row>
    <row r="110" spans="1:7" x14ac:dyDescent="0.2">
      <c r="A110" s="235" t="s">
        <v>8</v>
      </c>
      <c r="B110" s="236" t="s">
        <v>79</v>
      </c>
      <c r="C110" s="133"/>
      <c r="D110" s="142">
        <f>+D111+D114+D119+D121+D123+D127</f>
        <v>391722</v>
      </c>
    </row>
    <row r="111" spans="1:7" x14ac:dyDescent="0.2">
      <c r="A111" s="239"/>
      <c r="B111" s="48" t="s">
        <v>59</v>
      </c>
      <c r="D111" s="143">
        <f>SUM(D112)</f>
        <v>0</v>
      </c>
    </row>
    <row r="112" spans="1:7" x14ac:dyDescent="0.2">
      <c r="A112" s="21"/>
      <c r="B112" s="21"/>
      <c r="C112" s="131"/>
      <c r="D112" s="144"/>
      <c r="E112" s="119"/>
      <c r="F112" s="94"/>
      <c r="G112" s="94"/>
    </row>
    <row r="113" spans="1:8" x14ac:dyDescent="0.2">
      <c r="A113" s="21"/>
      <c r="B113" s="21"/>
      <c r="C113" s="131"/>
      <c r="D113" s="144"/>
      <c r="E113" s="119"/>
      <c r="F113" s="119"/>
      <c r="G113" s="94"/>
      <c r="H113" s="94"/>
    </row>
    <row r="114" spans="1:8" x14ac:dyDescent="0.2">
      <c r="B114" s="48" t="s">
        <v>60</v>
      </c>
      <c r="C114" s="106"/>
      <c r="D114" s="143">
        <f>SUM(D115:D117)</f>
        <v>391722</v>
      </c>
    </row>
    <row r="115" spans="1:8" x14ac:dyDescent="0.2">
      <c r="A115" s="21"/>
      <c r="B115" s="21"/>
      <c r="C115" s="134">
        <v>44372</v>
      </c>
      <c r="D115" s="32">
        <v>18752</v>
      </c>
      <c r="E115" s="21" t="s">
        <v>567</v>
      </c>
      <c r="F115" s="33">
        <v>1</v>
      </c>
      <c r="G115" s="130">
        <v>4010326</v>
      </c>
    </row>
    <row r="116" spans="1:8" x14ac:dyDescent="0.2">
      <c r="A116" s="21"/>
      <c r="B116" s="21"/>
      <c r="C116" s="131">
        <v>44372</v>
      </c>
      <c r="D116" s="144">
        <v>372970</v>
      </c>
      <c r="E116" s="21" t="s">
        <v>568</v>
      </c>
      <c r="F116" s="94">
        <v>1</v>
      </c>
      <c r="G116" s="130">
        <v>4010326</v>
      </c>
      <c r="H116" s="116"/>
    </row>
    <row r="117" spans="1:8" x14ac:dyDescent="0.2">
      <c r="A117" s="21"/>
      <c r="B117" s="21"/>
      <c r="C117" s="131"/>
      <c r="D117" s="144"/>
      <c r="F117" s="94">
        <v>1</v>
      </c>
      <c r="G117" s="130">
        <v>4010326</v>
      </c>
      <c r="H117" s="116"/>
    </row>
    <row r="119" spans="1:8" x14ac:dyDescent="0.2">
      <c r="A119" s="21"/>
      <c r="B119" s="48" t="s">
        <v>98</v>
      </c>
      <c r="C119" s="106"/>
      <c r="D119" s="143">
        <f>+D120</f>
        <v>0</v>
      </c>
      <c r="F119" s="21"/>
      <c r="G119" s="21"/>
    </row>
    <row r="121" spans="1:8" x14ac:dyDescent="0.2">
      <c r="B121" s="48" t="s">
        <v>69</v>
      </c>
      <c r="D121" s="143">
        <f>+D122</f>
        <v>0</v>
      </c>
    </row>
    <row r="122" spans="1:8" x14ac:dyDescent="0.2">
      <c r="D122" s="143"/>
    </row>
    <row r="123" spans="1:8" x14ac:dyDescent="0.2">
      <c r="B123" s="48" t="s">
        <v>80</v>
      </c>
      <c r="D123" s="143">
        <f>SUM(D124:D125)</f>
        <v>0</v>
      </c>
    </row>
    <row r="124" spans="1:8" x14ac:dyDescent="0.2">
      <c r="C124" s="131"/>
      <c r="D124" s="144"/>
      <c r="E124" s="119"/>
      <c r="F124" s="94">
        <v>1</v>
      </c>
      <c r="G124" s="94">
        <v>30109001</v>
      </c>
    </row>
    <row r="125" spans="1:8" x14ac:dyDescent="0.2">
      <c r="C125" s="131"/>
      <c r="D125" s="144"/>
      <c r="E125" s="119"/>
      <c r="F125" s="94">
        <v>1</v>
      </c>
      <c r="G125" s="94">
        <v>30109001</v>
      </c>
    </row>
    <row r="126" spans="1:8" x14ac:dyDescent="0.2">
      <c r="C126" s="131"/>
      <c r="D126" s="144"/>
      <c r="E126" s="119"/>
      <c r="F126" s="94"/>
      <c r="G126" s="94"/>
    </row>
    <row r="127" spans="1:8" x14ac:dyDescent="0.2">
      <c r="A127" s="240"/>
      <c r="B127" s="48" t="s">
        <v>70</v>
      </c>
      <c r="C127" s="106"/>
      <c r="D127" s="143">
        <f>SUM(D128)</f>
        <v>0</v>
      </c>
      <c r="F127" s="21"/>
      <c r="G127" s="21"/>
    </row>
    <row r="128" spans="1:8" x14ac:dyDescent="0.2">
      <c r="A128" s="240"/>
      <c r="C128" s="131"/>
      <c r="D128" s="144"/>
      <c r="E128" s="119"/>
      <c r="F128" s="94"/>
      <c r="G128" s="94"/>
    </row>
    <row r="129" spans="1:8" x14ac:dyDescent="0.2">
      <c r="A129" s="240"/>
    </row>
    <row r="130" spans="1:8" x14ac:dyDescent="0.2">
      <c r="A130" s="235" t="s">
        <v>14</v>
      </c>
      <c r="B130" s="236" t="s">
        <v>13</v>
      </c>
      <c r="C130" s="133"/>
      <c r="D130" s="142">
        <f>+D131+D140+D135+D143</f>
        <v>60202</v>
      </c>
    </row>
    <row r="131" spans="1:8" x14ac:dyDescent="0.2">
      <c r="A131" s="239"/>
      <c r="B131" s="48" t="s">
        <v>61</v>
      </c>
      <c r="D131" s="143">
        <f>SUM(D132:D133)</f>
        <v>25202</v>
      </c>
    </row>
    <row r="132" spans="1:8" x14ac:dyDescent="0.2">
      <c r="A132" s="239"/>
      <c r="C132" s="131">
        <v>44357</v>
      </c>
      <c r="D132" s="144">
        <v>25202</v>
      </c>
      <c r="E132" s="119" t="s">
        <v>433</v>
      </c>
      <c r="F132" s="94">
        <v>1</v>
      </c>
      <c r="G132" s="94">
        <v>4010313</v>
      </c>
      <c r="H132" s="21" t="s">
        <v>566</v>
      </c>
    </row>
    <row r="133" spans="1:8" x14ac:dyDescent="0.2">
      <c r="A133" s="239"/>
      <c r="C133" s="131"/>
      <c r="D133" s="144"/>
      <c r="E133" s="119"/>
      <c r="F133" s="94">
        <v>1</v>
      </c>
      <c r="G133" s="94">
        <v>4010313</v>
      </c>
    </row>
    <row r="134" spans="1:8" x14ac:dyDescent="0.2">
      <c r="A134" s="239"/>
      <c r="D134" s="32"/>
      <c r="E134" s="33"/>
      <c r="F134" s="33"/>
      <c r="G134" s="33"/>
    </row>
    <row r="135" spans="1:8" x14ac:dyDescent="0.2">
      <c r="A135" s="239"/>
      <c r="B135" s="48" t="s">
        <v>99</v>
      </c>
      <c r="D135" s="143">
        <f>SUM(D136:D138)</f>
        <v>35000</v>
      </c>
    </row>
    <row r="136" spans="1:8" x14ac:dyDescent="0.2">
      <c r="A136" s="239"/>
      <c r="C136" s="131">
        <v>44348</v>
      </c>
      <c r="D136" s="144">
        <v>35000</v>
      </c>
      <c r="E136" s="119" t="s">
        <v>531</v>
      </c>
      <c r="F136" s="94">
        <v>1</v>
      </c>
      <c r="G136" s="94">
        <v>4010328</v>
      </c>
      <c r="H136" s="21" t="s">
        <v>573</v>
      </c>
    </row>
    <row r="137" spans="1:8" x14ac:dyDescent="0.2">
      <c r="A137" s="239"/>
      <c r="C137" s="131"/>
      <c r="D137" s="144"/>
      <c r="E137" s="119"/>
      <c r="F137" s="94"/>
      <c r="G137" s="94"/>
    </row>
    <row r="138" spans="1:8" x14ac:dyDescent="0.2">
      <c r="A138" s="239"/>
      <c r="C138" s="131"/>
      <c r="D138" s="144"/>
      <c r="E138" s="119"/>
      <c r="F138" s="94"/>
      <c r="G138" s="94"/>
    </row>
    <row r="139" spans="1:8" x14ac:dyDescent="0.2">
      <c r="A139" s="239"/>
      <c r="C139" s="131"/>
      <c r="D139" s="144"/>
      <c r="E139" s="119"/>
      <c r="F139" s="94"/>
      <c r="G139" s="94"/>
    </row>
    <row r="140" spans="1:8" x14ac:dyDescent="0.2">
      <c r="A140" s="239"/>
      <c r="B140" s="48" t="s">
        <v>62</v>
      </c>
      <c r="D140" s="143">
        <f>SUM(D141)</f>
        <v>0</v>
      </c>
    </row>
    <row r="141" spans="1:8" x14ac:dyDescent="0.2">
      <c r="A141" s="21"/>
      <c r="B141" s="21"/>
      <c r="C141" s="131"/>
      <c r="D141" s="144"/>
      <c r="E141" s="119"/>
      <c r="F141" s="94"/>
      <c r="G141" s="130"/>
      <c r="H141" s="116"/>
    </row>
    <row r="142" spans="1:8" x14ac:dyDescent="0.2">
      <c r="A142" s="239"/>
      <c r="D142" s="32"/>
      <c r="E142" s="33"/>
      <c r="F142" s="33"/>
      <c r="G142" s="33"/>
    </row>
    <row r="143" spans="1:8" x14ac:dyDescent="0.2">
      <c r="A143" s="239"/>
      <c r="B143" s="48" t="s">
        <v>72</v>
      </c>
      <c r="D143" s="143">
        <f>SUM(D144)</f>
        <v>0</v>
      </c>
    </row>
    <row r="144" spans="1:8" x14ac:dyDescent="0.2">
      <c r="A144" s="241"/>
      <c r="C144" s="131"/>
      <c r="D144" s="144"/>
      <c r="E144" s="119"/>
      <c r="F144" s="94"/>
      <c r="G144" s="94"/>
    </row>
    <row r="145" spans="1:8" x14ac:dyDescent="0.2">
      <c r="A145" s="239"/>
      <c r="D145" s="32"/>
      <c r="E145" s="33"/>
      <c r="G145" s="81"/>
    </row>
    <row r="146" spans="1:8" x14ac:dyDescent="0.2">
      <c r="A146" s="239"/>
      <c r="D146" s="32"/>
      <c r="E146" s="33"/>
      <c r="G146" s="81"/>
    </row>
    <row r="147" spans="1:8" x14ac:dyDescent="0.2">
      <c r="A147" s="235" t="s">
        <v>16</v>
      </c>
      <c r="B147" s="236" t="s">
        <v>17</v>
      </c>
      <c r="C147" s="133"/>
      <c r="D147" s="142">
        <f>+D148+D150+D154+D158+D160+D162+D168</f>
        <v>0</v>
      </c>
    </row>
    <row r="148" spans="1:8" x14ac:dyDescent="0.2">
      <c r="A148" s="241"/>
      <c r="B148" s="48" t="s">
        <v>131</v>
      </c>
      <c r="D148" s="143">
        <f>+D149</f>
        <v>0</v>
      </c>
    </row>
    <row r="149" spans="1:8" x14ac:dyDescent="0.2">
      <c r="A149" s="241"/>
      <c r="D149" s="143"/>
      <c r="E149" s="32"/>
    </row>
    <row r="150" spans="1:8" x14ac:dyDescent="0.2">
      <c r="A150" s="241"/>
      <c r="B150" s="48" t="s">
        <v>63</v>
      </c>
      <c r="D150" s="143">
        <f>SUM(D151)</f>
        <v>0</v>
      </c>
    </row>
    <row r="151" spans="1:8" x14ac:dyDescent="0.2">
      <c r="A151" s="21"/>
      <c r="B151" s="21"/>
      <c r="C151" s="131"/>
      <c r="D151" s="144"/>
      <c r="E151" s="119"/>
      <c r="F151" s="163">
        <v>1</v>
      </c>
      <c r="G151" s="164"/>
      <c r="H151" s="165"/>
    </row>
    <row r="152" spans="1:8" x14ac:dyDescent="0.2">
      <c r="A152" s="239"/>
      <c r="D152" s="32"/>
      <c r="E152" s="33"/>
      <c r="F152" s="33"/>
      <c r="G152" s="62"/>
    </row>
    <row r="153" spans="1:8" x14ac:dyDescent="0.2">
      <c r="A153" s="239"/>
      <c r="D153" s="32"/>
      <c r="E153" s="33"/>
      <c r="F153" s="33"/>
      <c r="G153" s="62"/>
    </row>
    <row r="154" spans="1:8" x14ac:dyDescent="0.2">
      <c r="A154" s="241"/>
      <c r="B154" s="48" t="s">
        <v>64</v>
      </c>
      <c r="C154" s="106"/>
      <c r="D154" s="143">
        <f>SUM(D155:D156)</f>
        <v>0</v>
      </c>
    </row>
    <row r="155" spans="1:8" x14ac:dyDescent="0.2">
      <c r="A155" s="241"/>
      <c r="C155" s="131"/>
      <c r="D155" s="146"/>
      <c r="E155" s="120"/>
      <c r="F155" s="121">
        <v>1</v>
      </c>
      <c r="G155" s="94">
        <v>30105003</v>
      </c>
    </row>
    <row r="156" spans="1:8" x14ac:dyDescent="0.2">
      <c r="A156" s="241"/>
      <c r="C156" s="131"/>
      <c r="D156" s="146"/>
      <c r="E156" s="120"/>
      <c r="F156" s="121">
        <v>1</v>
      </c>
      <c r="G156" s="94">
        <v>30105003</v>
      </c>
    </row>
    <row r="157" spans="1:8" x14ac:dyDescent="0.2">
      <c r="A157" s="241"/>
      <c r="D157" s="32"/>
      <c r="E157" s="33"/>
    </row>
    <row r="158" spans="1:8" x14ac:dyDescent="0.2">
      <c r="A158" s="241"/>
      <c r="B158" s="48" t="s">
        <v>108</v>
      </c>
      <c r="D158" s="143">
        <f>SUM(D159)</f>
        <v>0</v>
      </c>
    </row>
    <row r="159" spans="1:8" x14ac:dyDescent="0.2">
      <c r="A159" s="241"/>
      <c r="D159" s="143"/>
    </row>
    <row r="160" spans="1:8" x14ac:dyDescent="0.2">
      <c r="A160" s="241"/>
      <c r="B160" s="48" t="s">
        <v>130</v>
      </c>
      <c r="D160" s="143">
        <f>+D161</f>
        <v>0</v>
      </c>
    </row>
    <row r="161" spans="1:8" x14ac:dyDescent="0.2">
      <c r="A161" s="241"/>
      <c r="C161" s="131"/>
      <c r="D161" s="144"/>
      <c r="E161" s="119"/>
      <c r="F161" s="94"/>
      <c r="G161" s="94"/>
    </row>
    <row r="162" spans="1:8" x14ac:dyDescent="0.2">
      <c r="A162" s="241"/>
      <c r="B162" s="48" t="s">
        <v>81</v>
      </c>
      <c r="D162" s="143">
        <f>SUM(D163:D166)</f>
        <v>0</v>
      </c>
    </row>
    <row r="163" spans="1:8" x14ac:dyDescent="0.2">
      <c r="A163" s="241"/>
      <c r="C163" s="131"/>
      <c r="D163" s="146"/>
      <c r="E163" s="120"/>
      <c r="F163" s="121">
        <v>1</v>
      </c>
      <c r="G163" s="94">
        <v>30106001</v>
      </c>
    </row>
    <row r="164" spans="1:8" x14ac:dyDescent="0.2">
      <c r="A164" s="241"/>
      <c r="C164" s="131"/>
      <c r="D164" s="146"/>
      <c r="E164" s="120"/>
      <c r="F164" s="121">
        <v>1</v>
      </c>
      <c r="G164" s="94">
        <v>30106003</v>
      </c>
    </row>
    <row r="165" spans="1:8" x14ac:dyDescent="0.2">
      <c r="A165" s="241"/>
      <c r="C165" s="131"/>
      <c r="D165" s="146"/>
      <c r="E165" s="120"/>
      <c r="F165" s="121">
        <v>1</v>
      </c>
      <c r="G165" s="94">
        <v>30106003</v>
      </c>
    </row>
    <row r="166" spans="1:8" x14ac:dyDescent="0.2">
      <c r="A166" s="241"/>
      <c r="C166" s="131"/>
      <c r="D166" s="146"/>
      <c r="E166" s="120"/>
      <c r="F166" s="121">
        <v>1</v>
      </c>
      <c r="G166" s="94">
        <v>30106003</v>
      </c>
    </row>
    <row r="167" spans="1:8" x14ac:dyDescent="0.2">
      <c r="A167" s="241"/>
      <c r="C167" s="131"/>
      <c r="D167" s="144"/>
      <c r="E167" s="119"/>
      <c r="F167" s="94"/>
      <c r="G167" s="94"/>
    </row>
    <row r="168" spans="1:8" x14ac:dyDescent="0.2">
      <c r="A168" s="241"/>
      <c r="B168" s="48" t="s">
        <v>65</v>
      </c>
      <c r="C168" s="106"/>
      <c r="D168" s="143"/>
      <c r="F168" s="21"/>
      <c r="G168" s="21"/>
    </row>
    <row r="169" spans="1:8" x14ac:dyDescent="0.2">
      <c r="A169" s="241"/>
      <c r="C169" s="131"/>
      <c r="D169" s="144"/>
      <c r="E169" s="119"/>
      <c r="F169" s="94"/>
      <c r="G169" s="94"/>
    </row>
    <row r="170" spans="1:8" x14ac:dyDescent="0.2">
      <c r="A170" s="241"/>
      <c r="D170" s="32"/>
      <c r="E170" s="33"/>
    </row>
    <row r="171" spans="1:8" x14ac:dyDescent="0.2">
      <c r="A171" s="235" t="s">
        <v>18</v>
      </c>
      <c r="B171" s="236" t="s">
        <v>101</v>
      </c>
      <c r="C171" s="133"/>
      <c r="D171" s="142">
        <f>D172+D175</f>
        <v>6966960</v>
      </c>
    </row>
    <row r="172" spans="1:8" x14ac:dyDescent="0.2">
      <c r="A172" s="241"/>
      <c r="B172" s="48" t="s">
        <v>109</v>
      </c>
      <c r="D172" s="143">
        <f>SUM(D173:D174)</f>
        <v>591960</v>
      </c>
    </row>
    <row r="173" spans="1:8" x14ac:dyDescent="0.2">
      <c r="A173" s="241"/>
      <c r="C173" s="131">
        <v>44348</v>
      </c>
      <c r="D173" s="252">
        <v>591960</v>
      </c>
      <c r="E173" s="33" t="s">
        <v>533</v>
      </c>
      <c r="F173" s="121">
        <v>1</v>
      </c>
      <c r="G173" s="94">
        <v>4010335</v>
      </c>
      <c r="H173" s="21" t="s">
        <v>574</v>
      </c>
    </row>
    <row r="174" spans="1:8" x14ac:dyDescent="0.2">
      <c r="A174" s="241"/>
      <c r="D174" s="32"/>
      <c r="E174" s="33"/>
      <c r="G174" s="94"/>
    </row>
    <row r="175" spans="1:8" x14ac:dyDescent="0.2">
      <c r="A175" s="241"/>
      <c r="B175" s="48" t="s">
        <v>66</v>
      </c>
      <c r="C175" s="106"/>
      <c r="D175" s="143">
        <f>SUM(D176:D177)</f>
        <v>6375000</v>
      </c>
      <c r="E175" s="33"/>
      <c r="F175" s="33"/>
      <c r="G175" s="33"/>
    </row>
    <row r="176" spans="1:8" x14ac:dyDescent="0.2">
      <c r="A176" s="241"/>
      <c r="C176" s="106">
        <v>44365</v>
      </c>
      <c r="D176" s="252">
        <v>5000000</v>
      </c>
      <c r="E176" s="33" t="s">
        <v>564</v>
      </c>
      <c r="F176" s="33">
        <v>1</v>
      </c>
      <c r="G176" s="33">
        <v>4010336</v>
      </c>
    </row>
    <row r="177" spans="1:8" x14ac:dyDescent="0.2">
      <c r="A177" s="241"/>
      <c r="C177" s="106">
        <v>44376</v>
      </c>
      <c r="D177" s="252">
        <v>1375000</v>
      </c>
      <c r="E177" s="33" t="s">
        <v>564</v>
      </c>
      <c r="F177" s="33">
        <v>1</v>
      </c>
      <c r="G177" s="33">
        <v>4010336</v>
      </c>
    </row>
    <row r="178" spans="1:8" x14ac:dyDescent="0.2">
      <c r="A178" s="241"/>
      <c r="C178" s="131"/>
      <c r="D178" s="144"/>
      <c r="E178" s="33"/>
      <c r="F178" s="94"/>
      <c r="G178" s="94"/>
      <c r="H178" s="122"/>
    </row>
    <row r="179" spans="1:8" x14ac:dyDescent="0.2">
      <c r="A179" s="241"/>
      <c r="C179" s="131"/>
      <c r="D179" s="144"/>
      <c r="E179" s="119"/>
      <c r="F179" s="94"/>
      <c r="G179" s="94"/>
      <c r="H179" s="122"/>
    </row>
    <row r="180" spans="1:8" x14ac:dyDescent="0.2">
      <c r="A180" s="239"/>
      <c r="C180" s="135"/>
    </row>
    <row r="181" spans="1:8" x14ac:dyDescent="0.2">
      <c r="A181" s="235" t="s">
        <v>19</v>
      </c>
      <c r="B181" s="236" t="s">
        <v>21</v>
      </c>
      <c r="C181" s="133"/>
      <c r="D181" s="142">
        <f>+D182</f>
        <v>47074</v>
      </c>
    </row>
    <row r="182" spans="1:8" x14ac:dyDescent="0.2">
      <c r="A182" s="239"/>
      <c r="B182" s="48" t="s">
        <v>22</v>
      </c>
      <c r="D182" s="143">
        <f>SUM(D183:D185)</f>
        <v>47074</v>
      </c>
    </row>
    <row r="183" spans="1:8" x14ac:dyDescent="0.2">
      <c r="A183" s="239"/>
      <c r="C183" s="131">
        <v>44377</v>
      </c>
      <c r="D183" s="144">
        <v>14773</v>
      </c>
      <c r="E183" s="119" t="s">
        <v>577</v>
      </c>
      <c r="F183" s="94">
        <v>1</v>
      </c>
      <c r="G183" s="94">
        <v>4020701</v>
      </c>
      <c r="H183" s="116"/>
    </row>
    <row r="184" spans="1:8" x14ac:dyDescent="0.2">
      <c r="A184" s="239"/>
      <c r="C184" s="131">
        <v>44377</v>
      </c>
      <c r="D184" s="144">
        <v>26793</v>
      </c>
      <c r="E184" s="85" t="s">
        <v>580</v>
      </c>
      <c r="F184" s="94">
        <v>1</v>
      </c>
      <c r="G184" s="94">
        <v>4020701</v>
      </c>
      <c r="H184" s="116" t="s">
        <v>578</v>
      </c>
    </row>
    <row r="185" spans="1:8" x14ac:dyDescent="0.2">
      <c r="A185" s="239"/>
      <c r="C185" s="131">
        <v>44377</v>
      </c>
      <c r="D185" s="144">
        <v>5508</v>
      </c>
      <c r="E185" s="33" t="s">
        <v>581</v>
      </c>
      <c r="F185" s="94">
        <v>1</v>
      </c>
      <c r="G185" s="94">
        <v>4020701</v>
      </c>
      <c r="H185" s="116" t="s">
        <v>579</v>
      </c>
    </row>
    <row r="186" spans="1:8" x14ac:dyDescent="0.2">
      <c r="A186" s="239"/>
      <c r="C186" s="131"/>
      <c r="D186" s="144"/>
      <c r="E186" s="119"/>
      <c r="F186" s="94"/>
      <c r="G186" s="94"/>
      <c r="H186" s="116"/>
    </row>
    <row r="187" spans="1:8" s="75" customFormat="1" x14ac:dyDescent="0.2">
      <c r="A187" s="239"/>
      <c r="B187" s="48"/>
      <c r="C187" s="134"/>
      <c r="D187" s="32"/>
      <c r="E187" s="33"/>
      <c r="G187" s="81"/>
    </row>
    <row r="188" spans="1:8" x14ac:dyDescent="0.2">
      <c r="A188" s="236" t="s">
        <v>20</v>
      </c>
      <c r="B188" s="236" t="s">
        <v>23</v>
      </c>
      <c r="C188" s="133"/>
      <c r="D188" s="142">
        <f>+D189</f>
        <v>387412</v>
      </c>
    </row>
    <row r="189" spans="1:8" x14ac:dyDescent="0.2">
      <c r="B189" s="48" t="s">
        <v>32</v>
      </c>
      <c r="D189" s="143">
        <f>SUM(D190:D191)</f>
        <v>387412</v>
      </c>
    </row>
    <row r="190" spans="1:8" x14ac:dyDescent="0.2">
      <c r="A190" s="48"/>
      <c r="C190" s="131">
        <v>44377</v>
      </c>
      <c r="D190" s="144">
        <v>272260</v>
      </c>
      <c r="E190" s="119" t="s">
        <v>491</v>
      </c>
      <c r="F190" s="119"/>
      <c r="G190" s="94"/>
      <c r="H190" s="23"/>
    </row>
    <row r="191" spans="1:8" x14ac:dyDescent="0.2">
      <c r="A191" s="48"/>
      <c r="C191" s="131">
        <v>44377</v>
      </c>
      <c r="D191" s="144">
        <v>115152</v>
      </c>
      <c r="E191" s="119" t="s">
        <v>582</v>
      </c>
      <c r="F191" s="119"/>
      <c r="G191" s="94"/>
      <c r="H191" s="23"/>
    </row>
    <row r="192" spans="1:8" x14ac:dyDescent="0.2">
      <c r="A192" s="48"/>
      <c r="C192" s="136"/>
      <c r="D192" s="57"/>
      <c r="E192" s="56"/>
      <c r="F192" s="56"/>
      <c r="G192" s="56"/>
    </row>
    <row r="194" spans="1:8" x14ac:dyDescent="0.2">
      <c r="B194" s="48" t="s">
        <v>44</v>
      </c>
      <c r="D194" s="71">
        <v>108807269</v>
      </c>
    </row>
    <row r="195" spans="1:8" x14ac:dyDescent="0.2">
      <c r="B195" s="48" t="s">
        <v>45</v>
      </c>
      <c r="D195" s="71">
        <v>8110959</v>
      </c>
    </row>
    <row r="196" spans="1:8" ht="13.5" thickBot="1" x14ac:dyDescent="0.25">
      <c r="B196" s="48" t="s">
        <v>46</v>
      </c>
      <c r="D196" s="72">
        <v>6255639</v>
      </c>
    </row>
    <row r="197" spans="1:8" ht="13.5" thickTop="1" x14ac:dyDescent="0.2">
      <c r="C197" s="134" t="s">
        <v>39</v>
      </c>
      <c r="D197" s="71">
        <f>SUM(D194:D196)</f>
        <v>123173867</v>
      </c>
      <c r="E197" s="21" t="s">
        <v>40</v>
      </c>
    </row>
    <row r="198" spans="1:8" x14ac:dyDescent="0.2">
      <c r="A198" s="242"/>
      <c r="B198" s="48" t="s">
        <v>24</v>
      </c>
      <c r="D198" s="71">
        <f>+D1</f>
        <v>15978309</v>
      </c>
      <c r="E198" s="51"/>
      <c r="G198" s="51"/>
    </row>
    <row r="199" spans="1:8" ht="13.5" thickBot="1" x14ac:dyDescent="0.25">
      <c r="A199" s="242"/>
      <c r="B199" s="48" t="s">
        <v>25</v>
      </c>
      <c r="D199" s="72">
        <f>-D67</f>
        <v>-13716013</v>
      </c>
      <c r="E199" s="53"/>
      <c r="G199" s="51"/>
    </row>
    <row r="200" spans="1:8" ht="13.5" thickTop="1" x14ac:dyDescent="0.2">
      <c r="A200" s="242"/>
      <c r="B200" s="243" t="s">
        <v>38</v>
      </c>
      <c r="C200" s="137"/>
      <c r="D200" s="73">
        <f>SUM(D198:D199)</f>
        <v>2262296</v>
      </c>
    </row>
    <row r="201" spans="1:8" s="22" customFormat="1" x14ac:dyDescent="0.2">
      <c r="A201" s="48"/>
      <c r="B201" s="244" t="s">
        <v>73</v>
      </c>
      <c r="C201" s="138"/>
      <c r="D201" s="74">
        <f>+D197+D200</f>
        <v>125436163</v>
      </c>
      <c r="F201" s="75"/>
      <c r="G201" s="80"/>
      <c r="H201" s="21"/>
    </row>
    <row r="202" spans="1:8" x14ac:dyDescent="0.2">
      <c r="B202" s="48" t="s">
        <v>42</v>
      </c>
      <c r="D202" s="71">
        <f>SUM(D201:D201)</f>
        <v>125436163</v>
      </c>
      <c r="E202" s="21" t="s">
        <v>40</v>
      </c>
    </row>
    <row r="203" spans="1:8" x14ac:dyDescent="0.2">
      <c r="C203" s="134" t="s">
        <v>41</v>
      </c>
      <c r="D203" s="71">
        <f>116438464+1735959+8706426</f>
        <v>126880849</v>
      </c>
    </row>
    <row r="204" spans="1:8" s="22" customFormat="1" x14ac:dyDescent="0.2">
      <c r="A204" s="48"/>
      <c r="B204" s="244" t="s">
        <v>43</v>
      </c>
      <c r="C204" s="138"/>
      <c r="D204" s="74">
        <f>+D203-D202</f>
        <v>1444686</v>
      </c>
      <c r="F204" s="75"/>
      <c r="G204" s="80"/>
      <c r="H204" s="21"/>
    </row>
    <row r="208" spans="1:8" x14ac:dyDescent="0.2">
      <c r="B208" s="245"/>
    </row>
    <row r="209" spans="1:7" x14ac:dyDescent="0.2">
      <c r="B209" s="245"/>
    </row>
    <row r="210" spans="1:7" x14ac:dyDescent="0.2">
      <c r="B210" s="245"/>
    </row>
    <row r="211" spans="1:7" x14ac:dyDescent="0.2">
      <c r="B211" s="245"/>
    </row>
    <row r="212" spans="1:7" x14ac:dyDescent="0.2">
      <c r="B212" s="245"/>
      <c r="C212" s="246"/>
    </row>
    <row r="213" spans="1:7" x14ac:dyDescent="0.2">
      <c r="B213" s="245"/>
    </row>
    <row r="214" spans="1:7" s="49" customFormat="1" x14ac:dyDescent="0.2">
      <c r="A214" s="23"/>
      <c r="B214" s="245"/>
      <c r="C214" s="134"/>
      <c r="D214" s="47"/>
      <c r="E214" s="21"/>
      <c r="F214" s="75"/>
      <c r="G214" s="80"/>
    </row>
    <row r="215" spans="1:7" s="49" customFormat="1" x14ac:dyDescent="0.2">
      <c r="A215" s="23"/>
      <c r="B215" s="245"/>
      <c r="C215" s="134"/>
      <c r="D215" s="47"/>
      <c r="E215" s="21"/>
      <c r="F215" s="75"/>
      <c r="G215" s="80"/>
    </row>
    <row r="216" spans="1:7" s="49" customFormat="1" x14ac:dyDescent="0.2">
      <c r="A216" s="23"/>
      <c r="B216" s="245"/>
      <c r="C216" s="134"/>
      <c r="D216" s="47"/>
      <c r="E216" s="21"/>
      <c r="F216" s="75"/>
      <c r="G216" s="80"/>
    </row>
    <row r="217" spans="1:7" s="49" customFormat="1" x14ac:dyDescent="0.2">
      <c r="A217" s="23"/>
      <c r="B217" s="245"/>
      <c r="C217" s="134"/>
      <c r="D217" s="47"/>
      <c r="E217" s="21"/>
      <c r="F217" s="75"/>
      <c r="G217" s="80"/>
    </row>
    <row r="218" spans="1:7" s="49" customFormat="1" x14ac:dyDescent="0.2">
      <c r="A218" s="23"/>
      <c r="B218" s="245"/>
      <c r="C218" s="134"/>
      <c r="D218" s="47"/>
      <c r="E218" s="21"/>
      <c r="F218" s="75"/>
      <c r="G218" s="80"/>
    </row>
    <row r="229" spans="1:7" x14ac:dyDescent="0.2">
      <c r="A229" s="21"/>
      <c r="B229" s="21"/>
      <c r="C229" s="106"/>
      <c r="F229" s="21"/>
      <c r="G229" s="21"/>
    </row>
    <row r="230" spans="1:7" x14ac:dyDescent="0.2">
      <c r="A230" s="21"/>
      <c r="B230" s="21"/>
      <c r="C230" s="106"/>
      <c r="F230" s="21"/>
      <c r="G230" s="21"/>
    </row>
    <row r="231" spans="1:7" x14ac:dyDescent="0.2">
      <c r="A231" s="21"/>
      <c r="B231" s="21"/>
      <c r="C231" s="106"/>
      <c r="F231" s="21"/>
      <c r="G231" s="21"/>
    </row>
    <row r="232" spans="1:7" x14ac:dyDescent="0.2">
      <c r="A232" s="21"/>
      <c r="B232" s="21"/>
      <c r="C232" s="106"/>
      <c r="F232" s="21"/>
      <c r="G232" s="21"/>
    </row>
    <row r="233" spans="1:7" x14ac:dyDescent="0.2">
      <c r="A233" s="21"/>
      <c r="B233" s="21"/>
      <c r="C233" s="106"/>
      <c r="F233" s="21"/>
      <c r="G233" s="21"/>
    </row>
    <row r="234" spans="1:7" x14ac:dyDescent="0.2">
      <c r="A234" s="21"/>
      <c r="B234" s="21"/>
      <c r="C234" s="106"/>
      <c r="F234" s="21"/>
      <c r="G234" s="21"/>
    </row>
    <row r="235" spans="1:7" x14ac:dyDescent="0.2">
      <c r="A235" s="21"/>
      <c r="B235" s="21"/>
      <c r="C235" s="106"/>
      <c r="F235" s="21"/>
      <c r="G235" s="21"/>
    </row>
    <row r="236" spans="1:7" x14ac:dyDescent="0.2">
      <c r="A236" s="21"/>
      <c r="B236" s="21"/>
      <c r="C236" s="106"/>
      <c r="F236" s="21"/>
      <c r="G236" s="21"/>
    </row>
    <row r="237" spans="1:7" x14ac:dyDescent="0.2">
      <c r="A237" s="21"/>
      <c r="B237" s="21"/>
      <c r="C237" s="106"/>
      <c r="F237" s="21"/>
      <c r="G237" s="21"/>
    </row>
    <row r="238" spans="1:7" x14ac:dyDescent="0.2">
      <c r="A238" s="21"/>
      <c r="B238" s="21"/>
      <c r="C238" s="106"/>
      <c r="F238" s="21"/>
      <c r="G238" s="21"/>
    </row>
    <row r="239" spans="1:7" x14ac:dyDescent="0.2">
      <c r="A239" s="21"/>
      <c r="B239" s="21"/>
      <c r="C239" s="106"/>
      <c r="F239" s="21"/>
      <c r="G239" s="21"/>
    </row>
    <row r="240" spans="1:7" x14ac:dyDescent="0.2">
      <c r="A240" s="21"/>
      <c r="B240" s="21"/>
      <c r="C240" s="106"/>
      <c r="F240" s="21"/>
      <c r="G240" s="21"/>
    </row>
    <row r="241" spans="1:7" x14ac:dyDescent="0.2">
      <c r="A241" s="21"/>
      <c r="B241" s="21"/>
      <c r="C241" s="106"/>
      <c r="F241" s="21"/>
      <c r="G241" s="21"/>
    </row>
    <row r="242" spans="1:7" x14ac:dyDescent="0.2">
      <c r="A242" s="21"/>
      <c r="B242" s="21"/>
      <c r="C242" s="106"/>
      <c r="F242" s="21"/>
      <c r="G242" s="21"/>
    </row>
    <row r="243" spans="1:7" x14ac:dyDescent="0.2">
      <c r="A243" s="21"/>
      <c r="B243" s="21"/>
      <c r="C243" s="106"/>
      <c r="F243" s="21"/>
      <c r="G243" s="21"/>
    </row>
    <row r="244" spans="1:7" x14ac:dyDescent="0.2">
      <c r="A244" s="21"/>
      <c r="B244" s="21"/>
      <c r="C244" s="106"/>
      <c r="F244" s="21"/>
      <c r="G244" s="21"/>
    </row>
    <row r="245" spans="1:7" x14ac:dyDescent="0.2">
      <c r="A245" s="21"/>
      <c r="B245" s="21"/>
      <c r="C245" s="106"/>
      <c r="F245" s="21"/>
      <c r="G245" s="21"/>
    </row>
  </sheetData>
  <pageMargins left="0.7" right="0.7" top="0.75" bottom="0.75" header="0.3" footer="0.3"/>
  <pageSetup orientation="portrait" verticalDpi="0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55"/>
  <sheetViews>
    <sheetView topLeftCell="A58" zoomScale="80" zoomScaleNormal="80" workbookViewId="0">
      <selection activeCell="D76" sqref="D76"/>
    </sheetView>
  </sheetViews>
  <sheetFormatPr baseColWidth="10" defaultColWidth="32.5703125" defaultRowHeight="12.75" x14ac:dyDescent="0.2"/>
  <cols>
    <col min="1" max="1" width="2.85546875" style="23" bestFit="1" customWidth="1"/>
    <col min="2" max="2" width="18.140625" style="48" customWidth="1"/>
    <col min="3" max="3" width="20.5703125" style="134" bestFit="1" customWidth="1"/>
    <col min="4" max="4" width="14.28515625" style="47" customWidth="1"/>
    <col min="5" max="5" width="41.42578125" style="21" bestFit="1" customWidth="1"/>
    <col min="6" max="6" width="2.28515625" style="75" bestFit="1" customWidth="1"/>
    <col min="7" max="7" width="9.85546875" style="80" bestFit="1" customWidth="1"/>
    <col min="8" max="16384" width="32.5703125" style="21"/>
  </cols>
  <sheetData>
    <row r="1" spans="1:8" x14ac:dyDescent="0.2">
      <c r="B1" s="234" t="s">
        <v>35</v>
      </c>
      <c r="C1" s="132"/>
      <c r="D1" s="140">
        <f>+D4+D36+D40+D65</f>
        <v>5217949</v>
      </c>
    </row>
    <row r="2" spans="1:8" x14ac:dyDescent="0.2">
      <c r="B2" s="234" t="s">
        <v>36</v>
      </c>
      <c r="C2" s="132"/>
      <c r="D2" s="141"/>
    </row>
    <row r="4" spans="1:8" x14ac:dyDescent="0.2">
      <c r="A4" s="235" t="s">
        <v>0</v>
      </c>
      <c r="B4" s="236" t="s">
        <v>1</v>
      </c>
      <c r="C4" s="133"/>
      <c r="D4" s="142">
        <f>+D5+D11+D17+D23+D28+D34</f>
        <v>3059531</v>
      </c>
    </row>
    <row r="5" spans="1:8" s="22" customFormat="1" x14ac:dyDescent="0.2">
      <c r="A5" s="237"/>
      <c r="B5" s="238" t="s">
        <v>2</v>
      </c>
      <c r="C5" s="134"/>
      <c r="D5" s="143">
        <f>SUM(D6:D8)</f>
        <v>2377262</v>
      </c>
      <c r="F5" s="75"/>
      <c r="G5" s="80"/>
      <c r="H5" s="21"/>
    </row>
    <row r="6" spans="1:8" s="22" customFormat="1" x14ac:dyDescent="0.2">
      <c r="A6" s="237"/>
      <c r="B6" s="238"/>
      <c r="C6" s="131">
        <v>44379</v>
      </c>
      <c r="D6" s="144">
        <v>2377262</v>
      </c>
      <c r="E6" s="119" t="s">
        <v>400</v>
      </c>
      <c r="F6" s="94">
        <v>1</v>
      </c>
      <c r="G6" s="94">
        <v>3010103</v>
      </c>
      <c r="H6" s="21" t="s">
        <v>112</v>
      </c>
    </row>
    <row r="7" spans="1:8" s="22" customFormat="1" x14ac:dyDescent="0.2">
      <c r="A7" s="237"/>
      <c r="B7" s="238"/>
      <c r="C7" s="131"/>
      <c r="D7" s="144"/>
      <c r="E7" s="119"/>
      <c r="F7" s="94"/>
      <c r="G7" s="94"/>
      <c r="H7" s="21"/>
    </row>
    <row r="8" spans="1:8" s="22" customFormat="1" x14ac:dyDescent="0.2">
      <c r="A8" s="237"/>
      <c r="B8" s="238"/>
      <c r="C8" s="131"/>
      <c r="D8" s="144"/>
      <c r="E8" s="119"/>
      <c r="F8" s="94"/>
      <c r="G8" s="94"/>
      <c r="H8" s="21"/>
    </row>
    <row r="9" spans="1:8" s="22" customFormat="1" x14ac:dyDescent="0.2">
      <c r="A9" s="237"/>
      <c r="B9" s="238"/>
      <c r="C9" s="131"/>
      <c r="D9" s="144"/>
      <c r="E9" s="119"/>
      <c r="F9" s="94"/>
      <c r="G9" s="94"/>
      <c r="H9" s="21"/>
    </row>
    <row r="10" spans="1:8" s="22" customFormat="1" x14ac:dyDescent="0.2">
      <c r="A10" s="237"/>
      <c r="B10" s="238"/>
      <c r="C10" s="131"/>
      <c r="D10" s="144"/>
      <c r="E10" s="119"/>
      <c r="F10" s="94"/>
      <c r="G10" s="94"/>
      <c r="H10" s="251"/>
    </row>
    <row r="11" spans="1:8" s="22" customFormat="1" x14ac:dyDescent="0.2">
      <c r="A11" s="237"/>
      <c r="B11" s="238" t="s">
        <v>3</v>
      </c>
      <c r="C11" s="134"/>
      <c r="D11" s="143">
        <f>SUM(D12:D15)</f>
        <v>0</v>
      </c>
      <c r="F11" s="75"/>
      <c r="G11" s="80"/>
      <c r="H11" s="21"/>
    </row>
    <row r="12" spans="1:8" s="22" customFormat="1" x14ac:dyDescent="0.2">
      <c r="A12" s="237"/>
      <c r="B12" s="238"/>
      <c r="C12" s="131"/>
      <c r="D12" s="144"/>
      <c r="E12" s="119" t="s">
        <v>409</v>
      </c>
      <c r="F12" s="94">
        <v>1</v>
      </c>
      <c r="G12" s="94">
        <v>3010104</v>
      </c>
      <c r="H12" s="21"/>
    </row>
    <row r="13" spans="1:8" s="22" customFormat="1" x14ac:dyDescent="0.2">
      <c r="A13" s="237"/>
      <c r="B13" s="238"/>
      <c r="C13" s="131"/>
      <c r="D13" s="144"/>
      <c r="E13" s="119"/>
      <c r="F13" s="94"/>
      <c r="G13" s="94"/>
      <c r="H13" s="21"/>
    </row>
    <row r="14" spans="1:8" s="22" customFormat="1" x14ac:dyDescent="0.2">
      <c r="A14" s="237"/>
      <c r="B14" s="238"/>
      <c r="C14" s="131"/>
      <c r="D14" s="144"/>
      <c r="E14" s="119"/>
      <c r="F14" s="94"/>
      <c r="G14" s="94"/>
      <c r="H14" s="21"/>
    </row>
    <row r="15" spans="1:8" s="22" customFormat="1" x14ac:dyDescent="0.2">
      <c r="A15" s="237"/>
      <c r="B15" s="238"/>
      <c r="C15" s="131"/>
      <c r="D15" s="144"/>
      <c r="E15" s="119"/>
      <c r="F15" s="94"/>
      <c r="G15" s="94"/>
      <c r="H15" s="21"/>
    </row>
    <row r="16" spans="1:8" s="22" customFormat="1" x14ac:dyDescent="0.2">
      <c r="A16" s="237"/>
      <c r="B16" s="238"/>
      <c r="C16" s="134"/>
      <c r="D16" s="32"/>
      <c r="E16" s="33"/>
      <c r="F16" s="75"/>
      <c r="G16" s="80"/>
      <c r="H16" s="21"/>
    </row>
    <row r="17" spans="1:8" s="22" customFormat="1" x14ac:dyDescent="0.2">
      <c r="A17" s="237"/>
      <c r="B17" s="238" t="s">
        <v>4</v>
      </c>
      <c r="C17" s="134"/>
      <c r="D17" s="143">
        <f>SUM(D18:D20)</f>
        <v>682269</v>
      </c>
      <c r="F17" s="75"/>
      <c r="G17" s="80"/>
      <c r="H17" s="21"/>
    </row>
    <row r="18" spans="1:8" s="22" customFormat="1" x14ac:dyDescent="0.2">
      <c r="A18" s="237"/>
      <c r="B18" s="238"/>
      <c r="C18" s="131">
        <v>44382</v>
      </c>
      <c r="D18" s="144">
        <v>305000</v>
      </c>
      <c r="E18" s="98" t="s">
        <v>414</v>
      </c>
      <c r="F18" s="94">
        <v>1</v>
      </c>
      <c r="G18" s="94">
        <v>3010105</v>
      </c>
      <c r="H18" s="21" t="s">
        <v>589</v>
      </c>
    </row>
    <row r="19" spans="1:8" s="22" customFormat="1" x14ac:dyDescent="0.2">
      <c r="A19" s="237"/>
      <c r="B19" s="238"/>
      <c r="C19" s="131">
        <v>44384</v>
      </c>
      <c r="D19" s="144">
        <v>312140</v>
      </c>
      <c r="E19" s="98" t="s">
        <v>414</v>
      </c>
      <c r="F19" s="94">
        <v>1</v>
      </c>
      <c r="G19" s="94">
        <v>3010105</v>
      </c>
      <c r="H19" s="21" t="s">
        <v>590</v>
      </c>
    </row>
    <row r="20" spans="1:8" s="22" customFormat="1" x14ac:dyDescent="0.2">
      <c r="A20" s="237"/>
      <c r="B20" s="238"/>
      <c r="C20" s="131">
        <v>44389</v>
      </c>
      <c r="D20" s="144">
        <v>65129</v>
      </c>
      <c r="E20" s="98" t="s">
        <v>414</v>
      </c>
      <c r="F20" s="94">
        <v>1</v>
      </c>
      <c r="G20" s="94">
        <v>3010105</v>
      </c>
      <c r="H20" s="21" t="s">
        <v>510</v>
      </c>
    </row>
    <row r="21" spans="1:8" s="22" customFormat="1" x14ac:dyDescent="0.2">
      <c r="A21" s="237"/>
      <c r="B21" s="238"/>
      <c r="C21" s="131"/>
      <c r="D21" s="144"/>
      <c r="E21" s="98"/>
      <c r="F21" s="94"/>
      <c r="G21" s="94"/>
      <c r="H21" s="21"/>
    </row>
    <row r="22" spans="1:8" s="22" customFormat="1" x14ac:dyDescent="0.2">
      <c r="A22" s="237"/>
      <c r="B22" s="238"/>
      <c r="C22" s="134"/>
      <c r="D22" s="32"/>
      <c r="E22" s="33"/>
      <c r="F22" s="33"/>
      <c r="G22" s="33"/>
      <c r="H22" s="21"/>
    </row>
    <row r="23" spans="1:8" s="22" customFormat="1" x14ac:dyDescent="0.2">
      <c r="A23" s="237"/>
      <c r="B23" s="238" t="s">
        <v>5</v>
      </c>
      <c r="C23" s="134"/>
      <c r="D23" s="143">
        <f>SUM(D24:D26)</f>
        <v>0</v>
      </c>
      <c r="F23" s="75"/>
      <c r="G23" s="80"/>
      <c r="H23" s="21"/>
    </row>
    <row r="24" spans="1:8" s="22" customFormat="1" x14ac:dyDescent="0.2">
      <c r="A24" s="237"/>
      <c r="B24" s="238"/>
      <c r="C24" s="131"/>
      <c r="D24" s="144"/>
      <c r="E24" s="119" t="s">
        <v>417</v>
      </c>
      <c r="F24" s="94">
        <v>1</v>
      </c>
      <c r="G24" s="94">
        <v>3010106</v>
      </c>
      <c r="H24" s="21"/>
    </row>
    <row r="25" spans="1:8" s="22" customFormat="1" x14ac:dyDescent="0.2">
      <c r="A25" s="237"/>
      <c r="B25" s="238"/>
      <c r="C25" s="131"/>
      <c r="D25" s="144"/>
      <c r="E25" s="119" t="s">
        <v>417</v>
      </c>
      <c r="F25" s="94">
        <v>1</v>
      </c>
      <c r="G25" s="94">
        <v>3010106</v>
      </c>
      <c r="H25" s="21"/>
    </row>
    <row r="26" spans="1:8" s="22" customFormat="1" x14ac:dyDescent="0.2">
      <c r="A26" s="237"/>
      <c r="B26" s="238"/>
      <c r="C26" s="131"/>
      <c r="D26" s="144"/>
      <c r="E26" s="119"/>
      <c r="F26" s="94"/>
      <c r="G26" s="94"/>
      <c r="H26" s="21"/>
    </row>
    <row r="27" spans="1:8" s="22" customFormat="1" x14ac:dyDescent="0.2">
      <c r="A27" s="237"/>
      <c r="B27" s="238"/>
      <c r="C27" s="131"/>
      <c r="D27" s="144"/>
      <c r="E27" s="119"/>
      <c r="F27" s="94"/>
      <c r="G27" s="94"/>
      <c r="H27" s="21"/>
    </row>
    <row r="28" spans="1:8" s="22" customFormat="1" x14ac:dyDescent="0.2">
      <c r="A28" s="237"/>
      <c r="B28" s="238" t="s">
        <v>6</v>
      </c>
      <c r="C28" s="134"/>
      <c r="D28" s="143">
        <f>SUM(D29:D30)</f>
        <v>0</v>
      </c>
      <c r="F28" s="75"/>
      <c r="G28" s="80"/>
      <c r="H28" s="21"/>
    </row>
    <row r="29" spans="1:8" s="22" customFormat="1" x14ac:dyDescent="0.2">
      <c r="A29" s="237"/>
      <c r="B29" s="238"/>
      <c r="C29" s="134"/>
      <c r="D29" s="144"/>
      <c r="E29" s="119" t="s">
        <v>517</v>
      </c>
      <c r="F29" s="75">
        <v>1</v>
      </c>
      <c r="G29" s="80">
        <v>3010107</v>
      </c>
      <c r="H29" s="21"/>
    </row>
    <row r="30" spans="1:8" s="22" customFormat="1" x14ac:dyDescent="0.2">
      <c r="A30" s="237"/>
      <c r="B30" s="238"/>
      <c r="C30" s="134"/>
      <c r="D30" s="144"/>
      <c r="E30" s="119" t="s">
        <v>517</v>
      </c>
      <c r="F30" s="75">
        <v>1</v>
      </c>
      <c r="G30" s="80">
        <v>3010107</v>
      </c>
      <c r="H30" s="21"/>
    </row>
    <row r="31" spans="1:8" s="22" customFormat="1" x14ac:dyDescent="0.2">
      <c r="A31" s="237"/>
      <c r="B31" s="238"/>
      <c r="C31" s="134"/>
      <c r="D31" s="143"/>
      <c r="F31" s="75"/>
      <c r="G31" s="80"/>
      <c r="H31" s="21"/>
    </row>
    <row r="32" spans="1:8" s="22" customFormat="1" x14ac:dyDescent="0.2">
      <c r="A32" s="237"/>
      <c r="B32" s="238"/>
      <c r="C32" s="134"/>
      <c r="D32" s="143"/>
      <c r="F32" s="75"/>
      <c r="G32" s="80"/>
      <c r="H32" s="21"/>
    </row>
    <row r="33" spans="1:8" s="22" customFormat="1" x14ac:dyDescent="0.2">
      <c r="A33" s="237"/>
      <c r="B33" s="238"/>
      <c r="C33" s="134"/>
      <c r="D33" s="32"/>
      <c r="E33" s="33"/>
      <c r="F33" s="75"/>
      <c r="G33" s="80"/>
      <c r="H33" s="21"/>
    </row>
    <row r="34" spans="1:8" s="22" customFormat="1" x14ac:dyDescent="0.2">
      <c r="A34" s="237"/>
      <c r="B34" s="238" t="s">
        <v>51</v>
      </c>
      <c r="C34" s="134"/>
      <c r="D34" s="143">
        <f>SUM(D35:D35)</f>
        <v>0</v>
      </c>
      <c r="F34" s="75"/>
      <c r="G34" s="80"/>
      <c r="H34" s="21"/>
    </row>
    <row r="35" spans="1:8" s="22" customFormat="1" x14ac:dyDescent="0.2">
      <c r="A35" s="239"/>
      <c r="B35" s="48"/>
      <c r="C35" s="134"/>
      <c r="D35" s="47"/>
      <c r="E35" s="21"/>
      <c r="F35" s="75"/>
      <c r="G35" s="80"/>
      <c r="H35" s="21"/>
    </row>
    <row r="36" spans="1:8" s="22" customFormat="1" x14ac:dyDescent="0.2">
      <c r="A36" s="235" t="s">
        <v>7</v>
      </c>
      <c r="B36" s="236" t="s">
        <v>74</v>
      </c>
      <c r="C36" s="133"/>
      <c r="D36" s="142">
        <f>+D37</f>
        <v>0</v>
      </c>
      <c r="E36" s="21"/>
      <c r="F36" s="75"/>
      <c r="G36" s="80"/>
      <c r="H36" s="21"/>
    </row>
    <row r="37" spans="1:8" s="22" customFormat="1" x14ac:dyDescent="0.2">
      <c r="A37" s="240"/>
      <c r="B37" s="48" t="s">
        <v>75</v>
      </c>
      <c r="C37" s="134"/>
      <c r="D37" s="143">
        <f>+D38</f>
        <v>0</v>
      </c>
      <c r="E37" s="21"/>
      <c r="F37" s="75"/>
      <c r="G37" s="80"/>
      <c r="H37" s="21"/>
    </row>
    <row r="39" spans="1:8" x14ac:dyDescent="0.2">
      <c r="A39" s="239"/>
      <c r="B39" s="238"/>
      <c r="D39" s="32"/>
      <c r="E39" s="33"/>
      <c r="F39" s="33"/>
      <c r="G39" s="33"/>
    </row>
    <row r="40" spans="1:8" x14ac:dyDescent="0.2">
      <c r="A40" s="235" t="s">
        <v>8</v>
      </c>
      <c r="B40" s="236" t="s">
        <v>9</v>
      </c>
      <c r="C40" s="133"/>
      <c r="D40" s="142">
        <f>+D41+D48+D54+D57+D60</f>
        <v>1390000</v>
      </c>
    </row>
    <row r="41" spans="1:8" s="22" customFormat="1" x14ac:dyDescent="0.2">
      <c r="A41" s="237"/>
      <c r="B41" s="238" t="s">
        <v>76</v>
      </c>
      <c r="C41" s="134"/>
      <c r="D41" s="143">
        <f>SUM(D42:D46)</f>
        <v>1170000</v>
      </c>
      <c r="F41" s="75"/>
      <c r="G41" s="80"/>
      <c r="H41" s="21"/>
    </row>
    <row r="42" spans="1:8" s="22" customFormat="1" x14ac:dyDescent="0.2">
      <c r="A42" s="237"/>
      <c r="B42" s="238"/>
      <c r="C42" s="131">
        <v>44386</v>
      </c>
      <c r="D42" s="144">
        <v>1170000</v>
      </c>
      <c r="E42" s="21" t="s">
        <v>592</v>
      </c>
      <c r="F42" s="33">
        <v>1</v>
      </c>
      <c r="G42" s="33">
        <v>3010113</v>
      </c>
      <c r="H42" s="23"/>
    </row>
    <row r="43" spans="1:8" s="22" customFormat="1" x14ac:dyDescent="0.2">
      <c r="A43" s="237"/>
      <c r="B43" s="238"/>
      <c r="C43" s="131"/>
      <c r="D43" s="144"/>
      <c r="E43" s="119"/>
      <c r="F43" s="33"/>
      <c r="G43" s="33"/>
      <c r="H43" s="23"/>
    </row>
    <row r="44" spans="1:8" s="22" customFormat="1" x14ac:dyDescent="0.2">
      <c r="A44" s="237"/>
      <c r="B44" s="238"/>
      <c r="C44" s="131"/>
      <c r="D44" s="144"/>
      <c r="E44" s="119"/>
      <c r="F44" s="33"/>
      <c r="G44" s="33"/>
      <c r="H44" s="23"/>
    </row>
    <row r="45" spans="1:8" x14ac:dyDescent="0.2">
      <c r="A45" s="239"/>
      <c r="B45" s="238"/>
      <c r="E45" s="119"/>
      <c r="F45" s="33"/>
      <c r="G45" s="33"/>
      <c r="H45" s="23"/>
    </row>
    <row r="46" spans="1:8" x14ac:dyDescent="0.2">
      <c r="A46" s="239"/>
      <c r="B46" s="238"/>
      <c r="D46" s="145"/>
      <c r="E46" s="119"/>
      <c r="H46" s="76"/>
    </row>
    <row r="47" spans="1:8" x14ac:dyDescent="0.2">
      <c r="A47" s="239"/>
      <c r="B47" s="238"/>
      <c r="D47" s="145"/>
      <c r="H47" s="76"/>
    </row>
    <row r="48" spans="1:8" x14ac:dyDescent="0.2">
      <c r="A48" s="237"/>
      <c r="B48" s="238" t="s">
        <v>52</v>
      </c>
      <c r="D48" s="143">
        <f>SUM(D49:D50)</f>
        <v>0</v>
      </c>
    </row>
    <row r="49" spans="1:7" x14ac:dyDescent="0.2">
      <c r="A49" s="237"/>
      <c r="B49" s="238"/>
      <c r="D49" s="144"/>
      <c r="F49" s="75">
        <v>1</v>
      </c>
      <c r="G49" s="80">
        <v>3010108</v>
      </c>
    </row>
    <row r="50" spans="1:7" x14ac:dyDescent="0.2">
      <c r="A50" s="237"/>
      <c r="B50" s="238"/>
      <c r="D50" s="144"/>
      <c r="F50" s="75">
        <v>1</v>
      </c>
      <c r="G50" s="80">
        <v>3010108</v>
      </c>
    </row>
    <row r="51" spans="1:7" x14ac:dyDescent="0.2">
      <c r="A51" s="237"/>
      <c r="B51" s="238"/>
      <c r="D51" s="32"/>
      <c r="E51" s="33"/>
      <c r="F51" s="33"/>
      <c r="G51" s="33"/>
    </row>
    <row r="52" spans="1:7" x14ac:dyDescent="0.2">
      <c r="A52" s="237"/>
      <c r="B52" s="238"/>
      <c r="C52" s="131"/>
      <c r="D52" s="144"/>
      <c r="E52" s="119"/>
      <c r="F52" s="94"/>
      <c r="G52" s="94"/>
    </row>
    <row r="53" spans="1:7" x14ac:dyDescent="0.2">
      <c r="A53" s="237"/>
      <c r="B53" s="238"/>
      <c r="C53" s="131"/>
      <c r="D53" s="144"/>
      <c r="E53" s="119"/>
      <c r="F53" s="94"/>
      <c r="G53" s="94"/>
    </row>
    <row r="54" spans="1:7" x14ac:dyDescent="0.2">
      <c r="A54" s="239"/>
      <c r="B54" s="238" t="s">
        <v>34</v>
      </c>
      <c r="D54" s="143">
        <f>SUM(D55:D55)</f>
        <v>0</v>
      </c>
    </row>
    <row r="55" spans="1:7" x14ac:dyDescent="0.2">
      <c r="A55" s="239"/>
      <c r="B55" s="238"/>
      <c r="C55" s="131"/>
      <c r="D55" s="144"/>
      <c r="E55" s="119"/>
      <c r="F55" s="94">
        <v>1</v>
      </c>
      <c r="G55" s="94"/>
    </row>
    <row r="56" spans="1:7" x14ac:dyDescent="0.2">
      <c r="A56" s="239"/>
      <c r="B56" s="238"/>
      <c r="D56" s="32"/>
      <c r="E56" s="33"/>
      <c r="F56" s="33"/>
      <c r="G56" s="33"/>
    </row>
    <row r="57" spans="1:7" x14ac:dyDescent="0.2">
      <c r="A57" s="239"/>
      <c r="B57" s="238" t="s">
        <v>90</v>
      </c>
      <c r="D57" s="143">
        <f>SUM(D58)</f>
        <v>0</v>
      </c>
      <c r="E57" s="33"/>
      <c r="G57" s="81"/>
    </row>
    <row r="58" spans="1:7" x14ac:dyDescent="0.2">
      <c r="A58" s="239"/>
      <c r="B58" s="238"/>
      <c r="D58" s="32"/>
      <c r="E58" s="33"/>
      <c r="G58" s="81"/>
    </row>
    <row r="59" spans="1:7" x14ac:dyDescent="0.2">
      <c r="A59" s="239"/>
      <c r="B59" s="238"/>
      <c r="D59" s="32"/>
      <c r="E59" s="33"/>
      <c r="G59" s="81"/>
    </row>
    <row r="60" spans="1:7" s="76" customFormat="1" x14ac:dyDescent="0.2">
      <c r="A60" s="239"/>
      <c r="B60" s="238" t="s">
        <v>117</v>
      </c>
      <c r="C60" s="115"/>
      <c r="D60" s="143">
        <f>SUM(D61:D62)</f>
        <v>220000</v>
      </c>
      <c r="E60" s="21"/>
      <c r="F60" s="75"/>
      <c r="G60" s="80"/>
    </row>
    <row r="61" spans="1:7" s="76" customFormat="1" x14ac:dyDescent="0.2">
      <c r="A61" s="239"/>
      <c r="B61" s="238"/>
      <c r="C61" s="131">
        <v>44390</v>
      </c>
      <c r="D61" s="144">
        <v>220000</v>
      </c>
      <c r="E61" s="21" t="s">
        <v>591</v>
      </c>
      <c r="F61" s="75">
        <v>1</v>
      </c>
      <c r="G61" s="80">
        <v>3010109</v>
      </c>
    </row>
    <row r="62" spans="1:7" s="76" customFormat="1" x14ac:dyDescent="0.2">
      <c r="A62" s="239"/>
      <c r="B62" s="238"/>
      <c r="C62" s="115"/>
      <c r="D62" s="143"/>
      <c r="E62" s="21"/>
      <c r="F62" s="75"/>
      <c r="G62" s="80"/>
    </row>
    <row r="63" spans="1:7" s="76" customFormat="1" x14ac:dyDescent="0.2">
      <c r="A63" s="239"/>
      <c r="C63" s="134"/>
      <c r="D63" s="145"/>
      <c r="E63" s="21"/>
      <c r="F63" s="75"/>
      <c r="G63" s="80"/>
    </row>
    <row r="64" spans="1:7" s="76" customFormat="1" x14ac:dyDescent="0.2">
      <c r="A64" s="239"/>
      <c r="C64" s="115"/>
      <c r="D64" s="145"/>
      <c r="E64" s="32"/>
      <c r="F64" s="75"/>
      <c r="G64" s="80"/>
    </row>
    <row r="65" spans="1:8" s="76" customFormat="1" x14ac:dyDescent="0.2">
      <c r="A65" s="235" t="s">
        <v>14</v>
      </c>
      <c r="B65" s="236" t="s">
        <v>53</v>
      </c>
      <c r="C65" s="133"/>
      <c r="D65" s="142">
        <f>+D66</f>
        <v>768418</v>
      </c>
      <c r="E65" s="21"/>
      <c r="F65" s="75"/>
      <c r="G65" s="80"/>
    </row>
    <row r="66" spans="1:8" s="76" customFormat="1" x14ac:dyDescent="0.2">
      <c r="A66" s="239"/>
      <c r="B66" s="238" t="s">
        <v>77</v>
      </c>
      <c r="C66" s="134"/>
      <c r="D66" s="143">
        <f>SUM(D67:D69)</f>
        <v>768418</v>
      </c>
      <c r="E66" s="21"/>
      <c r="F66" s="75"/>
      <c r="G66" s="80"/>
    </row>
    <row r="67" spans="1:8" s="76" customFormat="1" x14ac:dyDescent="0.2">
      <c r="A67" s="48"/>
      <c r="B67" s="48"/>
      <c r="C67" s="134">
        <v>44408</v>
      </c>
      <c r="D67" s="32">
        <v>171283</v>
      </c>
      <c r="E67" s="33" t="s">
        <v>491</v>
      </c>
      <c r="F67" s="33">
        <v>1</v>
      </c>
      <c r="G67" s="33" t="s">
        <v>50</v>
      </c>
      <c r="H67" s="125"/>
    </row>
    <row r="68" spans="1:8" s="76" customFormat="1" x14ac:dyDescent="0.2">
      <c r="A68" s="48"/>
      <c r="B68" s="48"/>
      <c r="C68" s="134">
        <v>44408</v>
      </c>
      <c r="D68" s="47">
        <v>590086</v>
      </c>
      <c r="E68" s="21" t="s">
        <v>522</v>
      </c>
      <c r="F68" s="33"/>
      <c r="G68" s="33"/>
      <c r="H68" s="125"/>
    </row>
    <row r="69" spans="1:8" s="76" customFormat="1" x14ac:dyDescent="0.2">
      <c r="A69" s="48"/>
      <c r="B69" s="48"/>
      <c r="C69" s="134">
        <v>44408</v>
      </c>
      <c r="D69" s="47">
        <v>7049</v>
      </c>
      <c r="E69" s="21" t="s">
        <v>602</v>
      </c>
      <c r="F69" s="33"/>
      <c r="G69" s="33"/>
      <c r="H69" s="125"/>
    </row>
    <row r="70" spans="1:8" s="76" customFormat="1" x14ac:dyDescent="0.2">
      <c r="A70" s="48"/>
      <c r="B70" s="48"/>
      <c r="C70" s="134"/>
      <c r="D70" s="47"/>
      <c r="E70" s="21"/>
      <c r="F70" s="75"/>
      <c r="G70" s="80"/>
    </row>
    <row r="71" spans="1:8" s="76" customFormat="1" x14ac:dyDescent="0.2">
      <c r="A71" s="23"/>
      <c r="B71" s="234" t="s">
        <v>11</v>
      </c>
      <c r="C71" s="132"/>
      <c r="D71" s="140">
        <f>+D74+D94+D115+D140+D157+D181+D191+D198</f>
        <v>6729311</v>
      </c>
      <c r="E71" s="21"/>
      <c r="F71" s="75"/>
      <c r="G71" s="80"/>
    </row>
    <row r="72" spans="1:8" s="76" customFormat="1" x14ac:dyDescent="0.2">
      <c r="A72" s="23"/>
      <c r="B72" s="234" t="s">
        <v>37</v>
      </c>
      <c r="C72" s="132"/>
      <c r="D72" s="141"/>
      <c r="E72" s="21"/>
      <c r="F72" s="75"/>
      <c r="G72" s="80"/>
    </row>
    <row r="74" spans="1:8" x14ac:dyDescent="0.2">
      <c r="A74" s="235" t="s">
        <v>0</v>
      </c>
      <c r="B74" s="236" t="s">
        <v>12</v>
      </c>
      <c r="C74" s="133"/>
      <c r="D74" s="142">
        <f>+D75+D81+D87+D91</f>
        <v>5636664</v>
      </c>
    </row>
    <row r="75" spans="1:8" x14ac:dyDescent="0.2">
      <c r="A75" s="239"/>
      <c r="B75" s="48" t="s">
        <v>71</v>
      </c>
      <c r="D75" s="143">
        <f>SUM(D76:D79)</f>
        <v>5398695</v>
      </c>
    </row>
    <row r="76" spans="1:8" x14ac:dyDescent="0.2">
      <c r="A76" s="239"/>
      <c r="C76" s="131">
        <v>44408</v>
      </c>
      <c r="D76" s="144">
        <v>5021628</v>
      </c>
      <c r="E76" s="119" t="s">
        <v>597</v>
      </c>
      <c r="F76" s="119">
        <v>1</v>
      </c>
      <c r="G76" s="94">
        <v>4020401</v>
      </c>
      <c r="H76" s="21" t="s">
        <v>598</v>
      </c>
    </row>
    <row r="77" spans="1:8" x14ac:dyDescent="0.2">
      <c r="A77" s="239"/>
      <c r="C77" s="131">
        <v>44408</v>
      </c>
      <c r="D77" s="144">
        <v>34881</v>
      </c>
      <c r="E77" s="119" t="s">
        <v>597</v>
      </c>
      <c r="F77" s="119">
        <v>1</v>
      </c>
      <c r="G77" s="94">
        <v>4020401</v>
      </c>
      <c r="H77" s="21" t="s">
        <v>598</v>
      </c>
    </row>
    <row r="78" spans="1:8" x14ac:dyDescent="0.2">
      <c r="A78" s="239"/>
      <c r="C78" s="131">
        <v>44408</v>
      </c>
      <c r="D78" s="144">
        <v>140000</v>
      </c>
      <c r="E78" s="119" t="s">
        <v>597</v>
      </c>
      <c r="F78" s="119">
        <v>1</v>
      </c>
      <c r="G78" s="94">
        <v>4020401</v>
      </c>
      <c r="H78" s="21" t="s">
        <v>598</v>
      </c>
    </row>
    <row r="79" spans="1:8" x14ac:dyDescent="0.2">
      <c r="A79" s="239"/>
      <c r="C79" s="131">
        <v>44408</v>
      </c>
      <c r="D79" s="144">
        <v>202186</v>
      </c>
      <c r="E79" s="119" t="s">
        <v>597</v>
      </c>
      <c r="F79" s="119">
        <v>1</v>
      </c>
      <c r="G79" s="94">
        <v>4020401</v>
      </c>
      <c r="H79" s="21" t="s">
        <v>598</v>
      </c>
    </row>
    <row r="80" spans="1:8" x14ac:dyDescent="0.2">
      <c r="A80" s="239"/>
      <c r="C80" s="131"/>
      <c r="D80" s="144"/>
      <c r="E80" s="119"/>
      <c r="F80" s="94"/>
      <c r="G80" s="94"/>
    </row>
    <row r="81" spans="1:8" x14ac:dyDescent="0.2">
      <c r="B81" s="48" t="s">
        <v>129</v>
      </c>
      <c r="D81" s="67">
        <f>SUM(D82:D85)</f>
        <v>0</v>
      </c>
      <c r="E81" s="33"/>
      <c r="F81" s="33"/>
      <c r="G81" s="93"/>
    </row>
    <row r="82" spans="1:8" x14ac:dyDescent="0.2">
      <c r="A82" s="239"/>
      <c r="C82" s="131"/>
      <c r="D82" s="144"/>
      <c r="E82" s="119"/>
      <c r="F82" s="94"/>
      <c r="G82" s="94"/>
      <c r="H82" s="122"/>
    </row>
    <row r="83" spans="1:8" x14ac:dyDescent="0.2">
      <c r="A83" s="239"/>
      <c r="C83" s="131"/>
      <c r="D83" s="144"/>
      <c r="E83" s="119"/>
      <c r="F83" s="94"/>
      <c r="G83" s="94"/>
      <c r="H83" s="122"/>
    </row>
    <row r="84" spans="1:8" x14ac:dyDescent="0.2">
      <c r="A84" s="239"/>
      <c r="C84" s="131"/>
      <c r="D84" s="144"/>
      <c r="E84" s="119"/>
      <c r="F84" s="94"/>
      <c r="G84" s="94"/>
      <c r="H84" s="122"/>
    </row>
    <row r="85" spans="1:8" x14ac:dyDescent="0.2">
      <c r="A85" s="239"/>
      <c r="C85" s="131"/>
      <c r="D85" s="144"/>
      <c r="E85" s="119"/>
      <c r="F85" s="94"/>
      <c r="G85" s="94"/>
      <c r="H85" s="122"/>
    </row>
    <row r="86" spans="1:8" x14ac:dyDescent="0.2">
      <c r="A86" s="239"/>
    </row>
    <row r="87" spans="1:8" x14ac:dyDescent="0.2">
      <c r="A87" s="239"/>
      <c r="B87" s="48" t="s">
        <v>67</v>
      </c>
      <c r="D87" s="143">
        <f>SUM(D88:D89)</f>
        <v>237969</v>
      </c>
    </row>
    <row r="88" spans="1:8" x14ac:dyDescent="0.2">
      <c r="A88" s="239"/>
      <c r="C88" s="131">
        <v>44396</v>
      </c>
      <c r="D88" s="144">
        <v>237969</v>
      </c>
      <c r="E88" s="119" t="s">
        <v>572</v>
      </c>
      <c r="F88" s="94">
        <v>1</v>
      </c>
      <c r="G88" s="94">
        <v>4010327</v>
      </c>
      <c r="H88" s="21" t="s">
        <v>594</v>
      </c>
    </row>
    <row r="89" spans="1:8" x14ac:dyDescent="0.2">
      <c r="A89" s="239"/>
      <c r="C89" s="131"/>
      <c r="D89" s="144"/>
      <c r="F89" s="94"/>
      <c r="G89" s="94"/>
    </row>
    <row r="90" spans="1:8" x14ac:dyDescent="0.2">
      <c r="A90" s="239"/>
      <c r="C90" s="131"/>
      <c r="D90" s="144"/>
      <c r="E90" s="119"/>
      <c r="F90" s="94"/>
      <c r="G90" s="94"/>
    </row>
    <row r="91" spans="1:8" x14ac:dyDescent="0.2">
      <c r="B91" s="48" t="s">
        <v>78</v>
      </c>
      <c r="D91" s="143">
        <f>SUM(D92)</f>
        <v>0</v>
      </c>
    </row>
    <row r="92" spans="1:8" x14ac:dyDescent="0.2">
      <c r="A92" s="239"/>
      <c r="C92" s="131"/>
      <c r="D92" s="144"/>
      <c r="E92" s="119"/>
      <c r="F92" s="94"/>
      <c r="G92" s="94"/>
    </row>
    <row r="94" spans="1:8" x14ac:dyDescent="0.2">
      <c r="A94" s="235" t="s">
        <v>7</v>
      </c>
      <c r="B94" s="236" t="s">
        <v>15</v>
      </c>
      <c r="C94" s="133"/>
      <c r="D94" s="142">
        <f>+D95+D99+D107+D110+D103</f>
        <v>0</v>
      </c>
    </row>
    <row r="95" spans="1:8" x14ac:dyDescent="0.2">
      <c r="A95" s="239"/>
      <c r="B95" s="48" t="s">
        <v>56</v>
      </c>
      <c r="D95" s="143">
        <f>SUM(D96:D97)</f>
        <v>0</v>
      </c>
    </row>
    <row r="96" spans="1:8" x14ac:dyDescent="0.2">
      <c r="A96" s="239"/>
      <c r="C96" s="131"/>
      <c r="D96" s="144"/>
      <c r="E96" s="119"/>
      <c r="F96" s="94">
        <v>1</v>
      </c>
      <c r="G96" s="94">
        <v>30104001</v>
      </c>
    </row>
    <row r="97" spans="1:7" x14ac:dyDescent="0.2">
      <c r="A97" s="239"/>
      <c r="C97" s="131"/>
      <c r="D97" s="144"/>
      <c r="E97" s="119"/>
      <c r="F97" s="94"/>
      <c r="G97" s="94"/>
    </row>
    <row r="98" spans="1:7" x14ac:dyDescent="0.2">
      <c r="A98" s="239"/>
      <c r="D98" s="32"/>
      <c r="E98" s="33"/>
    </row>
    <row r="99" spans="1:7" x14ac:dyDescent="0.2">
      <c r="A99" s="239"/>
      <c r="B99" s="48" t="s">
        <v>57</v>
      </c>
      <c r="D99" s="143">
        <f>SUM(D100:D101)</f>
        <v>0</v>
      </c>
    </row>
    <row r="100" spans="1:7" x14ac:dyDescent="0.2">
      <c r="A100" s="239"/>
      <c r="C100" s="131"/>
      <c r="D100" s="144"/>
      <c r="E100" s="119"/>
      <c r="F100" s="94">
        <v>1</v>
      </c>
      <c r="G100" s="94">
        <v>30104002</v>
      </c>
    </row>
    <row r="101" spans="1:7" x14ac:dyDescent="0.2">
      <c r="A101" s="239"/>
      <c r="C101" s="131"/>
      <c r="D101" s="144"/>
      <c r="E101" s="98"/>
      <c r="F101" s="94"/>
      <c r="G101" s="94"/>
    </row>
    <row r="102" spans="1:7" x14ac:dyDescent="0.2">
      <c r="A102" s="239"/>
      <c r="C102" s="131"/>
      <c r="D102" s="144"/>
      <c r="E102" s="98"/>
      <c r="F102" s="94"/>
      <c r="G102" s="94"/>
    </row>
    <row r="103" spans="1:7" x14ac:dyDescent="0.2">
      <c r="A103" s="239"/>
      <c r="B103" s="48" t="s">
        <v>97</v>
      </c>
      <c r="D103" s="143">
        <f>SUM(D104:D105)</f>
        <v>0</v>
      </c>
      <c r="E103" s="33"/>
    </row>
    <row r="104" spans="1:7" x14ac:dyDescent="0.2">
      <c r="A104" s="239"/>
      <c r="C104" s="131"/>
      <c r="D104" s="144"/>
      <c r="E104" s="119"/>
      <c r="F104" s="94">
        <v>1</v>
      </c>
      <c r="G104" s="94">
        <v>4010307</v>
      </c>
    </row>
    <row r="105" spans="1:7" x14ac:dyDescent="0.2">
      <c r="A105" s="239"/>
      <c r="C105" s="131"/>
      <c r="D105" s="144"/>
      <c r="E105" s="119"/>
      <c r="F105" s="94"/>
      <c r="G105" s="94"/>
    </row>
    <row r="106" spans="1:7" x14ac:dyDescent="0.2">
      <c r="A106" s="239"/>
      <c r="C106" s="131"/>
      <c r="D106" s="144"/>
      <c r="E106" s="119"/>
      <c r="F106" s="94"/>
      <c r="G106" s="94"/>
    </row>
    <row r="107" spans="1:7" x14ac:dyDescent="0.2">
      <c r="A107" s="239"/>
      <c r="B107" s="48" t="s">
        <v>96</v>
      </c>
      <c r="D107" s="143">
        <f>SUM(D108)</f>
        <v>0</v>
      </c>
    </row>
    <row r="108" spans="1:7" x14ac:dyDescent="0.2">
      <c r="A108" s="239"/>
      <c r="C108" s="131"/>
      <c r="D108" s="144"/>
      <c r="E108" s="119"/>
      <c r="F108" s="94">
        <v>1</v>
      </c>
      <c r="G108" s="94">
        <v>4010330</v>
      </c>
    </row>
    <row r="109" spans="1:7" x14ac:dyDescent="0.2">
      <c r="A109" s="239"/>
      <c r="D109" s="32"/>
      <c r="E109" s="33"/>
    </row>
    <row r="110" spans="1:7" x14ac:dyDescent="0.2">
      <c r="A110" s="239"/>
      <c r="B110" s="48" t="s">
        <v>58</v>
      </c>
      <c r="D110" s="143">
        <f>SUM(D111:D112)</f>
        <v>0</v>
      </c>
    </row>
    <row r="111" spans="1:7" x14ac:dyDescent="0.2">
      <c r="A111" s="239"/>
      <c r="C111" s="131"/>
      <c r="D111" s="144"/>
      <c r="E111" s="119"/>
      <c r="F111" s="94"/>
      <c r="G111" s="94"/>
    </row>
    <row r="112" spans="1:7" x14ac:dyDescent="0.2">
      <c r="A112" s="239"/>
      <c r="C112" s="131"/>
      <c r="D112" s="144"/>
      <c r="E112" s="119"/>
      <c r="F112" s="94"/>
      <c r="G112" s="94"/>
    </row>
    <row r="113" spans="1:8" x14ac:dyDescent="0.2">
      <c r="A113" s="239"/>
      <c r="C113" s="131"/>
      <c r="D113" s="144"/>
      <c r="E113" s="119"/>
      <c r="F113" s="94"/>
      <c r="G113" s="94"/>
    </row>
    <row r="114" spans="1:8" x14ac:dyDescent="0.2">
      <c r="A114" s="239"/>
      <c r="D114" s="32"/>
      <c r="E114" s="33"/>
      <c r="G114" s="81"/>
    </row>
    <row r="115" spans="1:8" x14ac:dyDescent="0.2">
      <c r="A115" s="235" t="s">
        <v>8</v>
      </c>
      <c r="B115" s="236" t="s">
        <v>79</v>
      </c>
      <c r="C115" s="133"/>
      <c r="D115" s="142">
        <f>+D116+D119+D129+D131+D133+D137</f>
        <v>424627</v>
      </c>
    </row>
    <row r="116" spans="1:8" x14ac:dyDescent="0.2">
      <c r="A116" s="239"/>
      <c r="B116" s="48" t="s">
        <v>59</v>
      </c>
      <c r="D116" s="143">
        <f>SUM(D117)</f>
        <v>0</v>
      </c>
    </row>
    <row r="117" spans="1:8" x14ac:dyDescent="0.2">
      <c r="A117" s="21"/>
      <c r="B117" s="21"/>
      <c r="C117" s="131"/>
      <c r="D117" s="144"/>
      <c r="E117" s="119"/>
      <c r="F117" s="94"/>
      <c r="G117" s="94"/>
    </row>
    <row r="118" spans="1:8" x14ac:dyDescent="0.2">
      <c r="A118" s="21"/>
      <c r="B118" s="21"/>
      <c r="C118" s="131"/>
      <c r="D118" s="144"/>
      <c r="E118" s="119"/>
      <c r="F118" s="119"/>
      <c r="G118" s="94"/>
      <c r="H118" s="94"/>
    </row>
    <row r="119" spans="1:8" x14ac:dyDescent="0.2">
      <c r="B119" s="48" t="s">
        <v>60</v>
      </c>
      <c r="C119" s="106"/>
      <c r="D119" s="143">
        <f>SUM(D120:D122)</f>
        <v>424627</v>
      </c>
    </row>
    <row r="120" spans="1:8" x14ac:dyDescent="0.2">
      <c r="A120" s="21"/>
      <c r="B120" s="21"/>
      <c r="C120" s="134">
        <v>44406</v>
      </c>
      <c r="D120" s="32">
        <f>1030+72380+5196+4217</f>
        <v>82823</v>
      </c>
      <c r="E120" s="21" t="s">
        <v>567</v>
      </c>
      <c r="F120" s="33">
        <v>1</v>
      </c>
      <c r="G120" s="130">
        <v>4010326</v>
      </c>
    </row>
    <row r="121" spans="1:8" x14ac:dyDescent="0.2">
      <c r="A121" s="21"/>
      <c r="B121" s="21"/>
      <c r="C121" s="131">
        <v>44406</v>
      </c>
      <c r="D121" s="144">
        <f>41264+69945+221619+8976</f>
        <v>341804</v>
      </c>
      <c r="E121" s="21" t="s">
        <v>568</v>
      </c>
      <c r="F121" s="94">
        <v>1</v>
      </c>
      <c r="G121" s="130">
        <v>4010326</v>
      </c>
      <c r="H121" s="116"/>
    </row>
    <row r="122" spans="1:8" x14ac:dyDescent="0.2">
      <c r="A122" s="21"/>
      <c r="B122" s="21"/>
      <c r="C122" s="131"/>
      <c r="D122" s="144"/>
      <c r="F122" s="94">
        <v>1</v>
      </c>
      <c r="G122" s="130">
        <v>4010326</v>
      </c>
      <c r="H122" s="116"/>
    </row>
    <row r="123" spans="1:8" x14ac:dyDescent="0.2">
      <c r="A123" s="21"/>
      <c r="B123" s="21"/>
      <c r="C123" s="131"/>
      <c r="D123" s="144"/>
      <c r="F123" s="94">
        <v>1</v>
      </c>
      <c r="G123" s="130">
        <v>4010326</v>
      </c>
      <c r="H123" s="116"/>
    </row>
    <row r="124" spans="1:8" x14ac:dyDescent="0.2">
      <c r="A124" s="21"/>
      <c r="B124" s="21"/>
      <c r="C124" s="131"/>
      <c r="D124" s="144"/>
      <c r="F124" s="94">
        <v>1</v>
      </c>
      <c r="G124" s="130">
        <v>4010326</v>
      </c>
      <c r="H124" s="116"/>
    </row>
    <row r="125" spans="1:8" x14ac:dyDescent="0.2">
      <c r="A125" s="21"/>
      <c r="B125" s="21"/>
      <c r="C125" s="131"/>
      <c r="D125" s="144"/>
      <c r="F125" s="94">
        <v>1</v>
      </c>
      <c r="G125" s="130">
        <v>4010326</v>
      </c>
      <c r="H125" s="116"/>
    </row>
    <row r="126" spans="1:8" x14ac:dyDescent="0.2">
      <c r="A126" s="21"/>
      <c r="B126" s="21"/>
      <c r="C126" s="131"/>
      <c r="D126" s="144"/>
      <c r="F126" s="94"/>
      <c r="G126" s="130"/>
      <c r="H126" s="116"/>
    </row>
    <row r="127" spans="1:8" x14ac:dyDescent="0.2">
      <c r="A127" s="21"/>
      <c r="B127" s="21"/>
      <c r="C127" s="131"/>
      <c r="D127" s="144"/>
      <c r="F127" s="94"/>
      <c r="G127" s="130"/>
      <c r="H127" s="116"/>
    </row>
    <row r="129" spans="1:8" x14ac:dyDescent="0.2">
      <c r="A129" s="21"/>
      <c r="B129" s="48" t="s">
        <v>98</v>
      </c>
      <c r="C129" s="106"/>
      <c r="D129" s="143">
        <f>+D130</f>
        <v>0</v>
      </c>
      <c r="F129" s="21"/>
      <c r="G129" s="21"/>
    </row>
    <row r="131" spans="1:8" x14ac:dyDescent="0.2">
      <c r="B131" s="48" t="s">
        <v>69</v>
      </c>
      <c r="D131" s="143">
        <f>+D132</f>
        <v>0</v>
      </c>
    </row>
    <row r="132" spans="1:8" x14ac:dyDescent="0.2">
      <c r="D132" s="143"/>
    </row>
    <row r="133" spans="1:8" x14ac:dyDescent="0.2">
      <c r="B133" s="48" t="s">
        <v>80</v>
      </c>
      <c r="D133" s="143">
        <f>SUM(D134:D135)</f>
        <v>0</v>
      </c>
    </row>
    <row r="134" spans="1:8" x14ac:dyDescent="0.2">
      <c r="C134" s="131"/>
      <c r="D134" s="144"/>
      <c r="E134" s="119"/>
      <c r="F134" s="94">
        <v>1</v>
      </c>
      <c r="G134" s="94">
        <v>30109001</v>
      </c>
    </row>
    <row r="135" spans="1:8" x14ac:dyDescent="0.2">
      <c r="C135" s="131"/>
      <c r="D135" s="144"/>
      <c r="E135" s="119"/>
      <c r="F135" s="94">
        <v>1</v>
      </c>
      <c r="G135" s="94">
        <v>30109001</v>
      </c>
    </row>
    <row r="136" spans="1:8" x14ac:dyDescent="0.2">
      <c r="C136" s="131"/>
      <c r="D136" s="144"/>
      <c r="E136" s="119"/>
      <c r="F136" s="94"/>
      <c r="G136" s="94"/>
    </row>
    <row r="137" spans="1:8" x14ac:dyDescent="0.2">
      <c r="A137" s="240"/>
      <c r="B137" s="48" t="s">
        <v>70</v>
      </c>
      <c r="C137" s="106"/>
      <c r="D137" s="143">
        <f>SUM(D138)</f>
        <v>0</v>
      </c>
      <c r="F137" s="21"/>
      <c r="G137" s="21"/>
    </row>
    <row r="138" spans="1:8" x14ac:dyDescent="0.2">
      <c r="A138" s="240"/>
      <c r="C138" s="131"/>
      <c r="D138" s="144"/>
      <c r="E138" s="119"/>
      <c r="F138" s="94"/>
      <c r="G138" s="94"/>
    </row>
    <row r="139" spans="1:8" x14ac:dyDescent="0.2">
      <c r="A139" s="240"/>
    </row>
    <row r="140" spans="1:8" x14ac:dyDescent="0.2">
      <c r="A140" s="235" t="s">
        <v>14</v>
      </c>
      <c r="B140" s="236" t="s">
        <v>13</v>
      </c>
      <c r="C140" s="133"/>
      <c r="D140" s="142">
        <f>+D141+D150+D145+D153</f>
        <v>45202</v>
      </c>
    </row>
    <row r="141" spans="1:8" x14ac:dyDescent="0.2">
      <c r="A141" s="239"/>
      <c r="B141" s="48" t="s">
        <v>61</v>
      </c>
      <c r="D141" s="143">
        <f>SUM(D142:D143)</f>
        <v>25202</v>
      </c>
    </row>
    <row r="142" spans="1:8" x14ac:dyDescent="0.2">
      <c r="A142" s="239"/>
      <c r="C142" s="131">
        <v>44387</v>
      </c>
      <c r="D142" s="144">
        <v>25202</v>
      </c>
      <c r="E142" s="119" t="s">
        <v>433</v>
      </c>
      <c r="F142" s="94">
        <v>1</v>
      </c>
      <c r="G142" s="94">
        <v>4010313</v>
      </c>
      <c r="H142" s="21" t="s">
        <v>593</v>
      </c>
    </row>
    <row r="143" spans="1:8" x14ac:dyDescent="0.2">
      <c r="A143" s="239"/>
      <c r="C143" s="131"/>
      <c r="D143" s="144"/>
      <c r="E143" s="119"/>
      <c r="F143" s="94"/>
      <c r="G143" s="94"/>
    </row>
    <row r="144" spans="1:8" x14ac:dyDescent="0.2">
      <c r="A144" s="239"/>
      <c r="D144" s="32"/>
      <c r="E144" s="33"/>
      <c r="F144" s="33"/>
      <c r="G144" s="33"/>
    </row>
    <row r="145" spans="1:8" x14ac:dyDescent="0.2">
      <c r="A145" s="239"/>
      <c r="B145" s="48" t="s">
        <v>99</v>
      </c>
      <c r="D145" s="143">
        <f>SUM(D146:D148)</f>
        <v>20000</v>
      </c>
    </row>
    <row r="146" spans="1:8" x14ac:dyDescent="0.2">
      <c r="A146" s="239"/>
      <c r="C146" s="131">
        <v>44378</v>
      </c>
      <c r="D146" s="144">
        <v>20000</v>
      </c>
      <c r="E146" s="119" t="s">
        <v>531</v>
      </c>
      <c r="F146" s="94">
        <v>1</v>
      </c>
      <c r="G146" s="94">
        <v>4010328</v>
      </c>
      <c r="H146" s="21" t="s">
        <v>595</v>
      </c>
    </row>
    <row r="147" spans="1:8" x14ac:dyDescent="0.2">
      <c r="A147" s="239"/>
      <c r="C147" s="131"/>
      <c r="D147" s="144"/>
      <c r="E147" s="119"/>
      <c r="F147" s="94"/>
      <c r="G147" s="94"/>
    </row>
    <row r="148" spans="1:8" x14ac:dyDescent="0.2">
      <c r="A148" s="239"/>
      <c r="C148" s="131"/>
      <c r="D148" s="144"/>
      <c r="E148" s="119"/>
      <c r="F148" s="94"/>
      <c r="G148" s="94"/>
    </row>
    <row r="149" spans="1:8" x14ac:dyDescent="0.2">
      <c r="A149" s="239"/>
      <c r="C149" s="131"/>
      <c r="D149" s="144"/>
      <c r="E149" s="119"/>
      <c r="F149" s="94"/>
      <c r="G149" s="94"/>
    </row>
    <row r="150" spans="1:8" x14ac:dyDescent="0.2">
      <c r="A150" s="239"/>
      <c r="B150" s="48" t="s">
        <v>62</v>
      </c>
      <c r="D150" s="143">
        <f>SUM(D151)</f>
        <v>0</v>
      </c>
    </row>
    <row r="151" spans="1:8" x14ac:dyDescent="0.2">
      <c r="A151" s="21"/>
      <c r="B151" s="21"/>
      <c r="C151" s="131"/>
      <c r="D151" s="144"/>
      <c r="E151" s="119"/>
      <c r="F151" s="94"/>
      <c r="G151" s="130"/>
      <c r="H151" s="116"/>
    </row>
    <row r="152" spans="1:8" x14ac:dyDescent="0.2">
      <c r="A152" s="239"/>
      <c r="D152" s="32"/>
      <c r="E152" s="33"/>
      <c r="F152" s="33"/>
      <c r="G152" s="33"/>
    </row>
    <row r="153" spans="1:8" x14ac:dyDescent="0.2">
      <c r="A153" s="239"/>
      <c r="B153" s="48" t="s">
        <v>72</v>
      </c>
      <c r="D153" s="143">
        <f>SUM(D154)</f>
        <v>0</v>
      </c>
    </row>
    <row r="154" spans="1:8" x14ac:dyDescent="0.2">
      <c r="A154" s="241"/>
      <c r="C154" s="131"/>
      <c r="D154" s="144"/>
      <c r="E154" s="119"/>
      <c r="F154" s="94"/>
      <c r="G154" s="94"/>
    </row>
    <row r="155" spans="1:8" x14ac:dyDescent="0.2">
      <c r="A155" s="239"/>
      <c r="D155" s="32"/>
      <c r="E155" s="33"/>
      <c r="G155" s="81"/>
    </row>
    <row r="156" spans="1:8" x14ac:dyDescent="0.2">
      <c r="A156" s="239"/>
      <c r="D156" s="32"/>
      <c r="E156" s="33"/>
      <c r="G156" s="81"/>
    </row>
    <row r="157" spans="1:8" x14ac:dyDescent="0.2">
      <c r="A157" s="235" t="s">
        <v>16</v>
      </c>
      <c r="B157" s="236" t="s">
        <v>17</v>
      </c>
      <c r="C157" s="133"/>
      <c r="D157" s="142">
        <f>+D158+D160+D164+D168+D170+D172+D178</f>
        <v>0</v>
      </c>
    </row>
    <row r="158" spans="1:8" x14ac:dyDescent="0.2">
      <c r="A158" s="241"/>
      <c r="B158" s="48" t="s">
        <v>131</v>
      </c>
      <c r="D158" s="143">
        <f>+D159</f>
        <v>0</v>
      </c>
    </row>
    <row r="159" spans="1:8" x14ac:dyDescent="0.2">
      <c r="A159" s="241"/>
      <c r="D159" s="143"/>
      <c r="E159" s="32"/>
    </row>
    <row r="160" spans="1:8" x14ac:dyDescent="0.2">
      <c r="A160" s="241"/>
      <c r="B160" s="48" t="s">
        <v>63</v>
      </c>
      <c r="D160" s="143">
        <f>SUM(D161)</f>
        <v>0</v>
      </c>
    </row>
    <row r="161" spans="1:8" x14ac:dyDescent="0.2">
      <c r="A161" s="21"/>
      <c r="B161" s="21"/>
      <c r="C161" s="131"/>
      <c r="D161" s="144"/>
      <c r="E161" s="119"/>
      <c r="F161" s="163">
        <v>1</v>
      </c>
      <c r="G161" s="164"/>
      <c r="H161" s="165"/>
    </row>
    <row r="162" spans="1:8" x14ac:dyDescent="0.2">
      <c r="A162" s="239"/>
      <c r="D162" s="32"/>
      <c r="E162" s="33"/>
      <c r="F162" s="33"/>
      <c r="G162" s="62"/>
    </row>
    <row r="163" spans="1:8" x14ac:dyDescent="0.2">
      <c r="A163" s="239"/>
      <c r="D163" s="32"/>
      <c r="E163" s="33"/>
      <c r="F163" s="33"/>
      <c r="G163" s="62"/>
    </row>
    <row r="164" spans="1:8" x14ac:dyDescent="0.2">
      <c r="A164" s="241"/>
      <c r="B164" s="48" t="s">
        <v>64</v>
      </c>
      <c r="C164" s="106"/>
      <c r="D164" s="143">
        <f>SUM(D165:D166)</f>
        <v>0</v>
      </c>
    </row>
    <row r="165" spans="1:8" x14ac:dyDescent="0.2">
      <c r="A165" s="241"/>
      <c r="C165" s="131"/>
      <c r="D165" s="146"/>
      <c r="E165" s="120"/>
      <c r="F165" s="121">
        <v>1</v>
      </c>
      <c r="G165" s="94">
        <v>30105003</v>
      </c>
    </row>
    <row r="166" spans="1:8" x14ac:dyDescent="0.2">
      <c r="A166" s="241"/>
      <c r="C166" s="131"/>
      <c r="D166" s="146"/>
      <c r="E166" s="120"/>
      <c r="F166" s="121">
        <v>1</v>
      </c>
      <c r="G166" s="94">
        <v>30105003</v>
      </c>
    </row>
    <row r="167" spans="1:8" x14ac:dyDescent="0.2">
      <c r="A167" s="241"/>
      <c r="D167" s="32"/>
      <c r="E167" s="33"/>
    </row>
    <row r="168" spans="1:8" x14ac:dyDescent="0.2">
      <c r="A168" s="241"/>
      <c r="B168" s="48" t="s">
        <v>108</v>
      </c>
      <c r="D168" s="143">
        <f>SUM(D169)</f>
        <v>0</v>
      </c>
    </row>
    <row r="169" spans="1:8" x14ac:dyDescent="0.2">
      <c r="A169" s="241"/>
      <c r="D169" s="143"/>
    </row>
    <row r="170" spans="1:8" x14ac:dyDescent="0.2">
      <c r="A170" s="241"/>
      <c r="B170" s="48" t="s">
        <v>130</v>
      </c>
      <c r="D170" s="143">
        <f>+D171</f>
        <v>0</v>
      </c>
    </row>
    <row r="171" spans="1:8" x14ac:dyDescent="0.2">
      <c r="A171" s="241"/>
      <c r="C171" s="131"/>
      <c r="D171" s="144"/>
      <c r="E171" s="119"/>
      <c r="F171" s="94"/>
      <c r="G171" s="94"/>
    </row>
    <row r="172" spans="1:8" x14ac:dyDescent="0.2">
      <c r="A172" s="241"/>
      <c r="B172" s="48" t="s">
        <v>81</v>
      </c>
      <c r="D172" s="143">
        <f>SUM(D173:D176)</f>
        <v>0</v>
      </c>
    </row>
    <row r="173" spans="1:8" x14ac:dyDescent="0.2">
      <c r="A173" s="241"/>
      <c r="C173" s="131"/>
      <c r="D173" s="146"/>
      <c r="E173" s="120"/>
      <c r="F173" s="121">
        <v>1</v>
      </c>
      <c r="G173" s="94">
        <v>30106001</v>
      </c>
    </row>
    <row r="174" spans="1:8" x14ac:dyDescent="0.2">
      <c r="A174" s="241"/>
      <c r="C174" s="131"/>
      <c r="D174" s="146"/>
      <c r="E174" s="120"/>
      <c r="F174" s="121">
        <v>1</v>
      </c>
      <c r="G174" s="94">
        <v>30106003</v>
      </c>
    </row>
    <row r="175" spans="1:8" x14ac:dyDescent="0.2">
      <c r="A175" s="241"/>
      <c r="C175" s="131"/>
      <c r="D175" s="146"/>
      <c r="E175" s="120"/>
      <c r="F175" s="121">
        <v>1</v>
      </c>
      <c r="G175" s="94">
        <v>30106003</v>
      </c>
    </row>
    <row r="176" spans="1:8" x14ac:dyDescent="0.2">
      <c r="A176" s="241"/>
      <c r="C176" s="131"/>
      <c r="D176" s="146"/>
      <c r="E176" s="120"/>
      <c r="F176" s="121">
        <v>1</v>
      </c>
      <c r="G176" s="94">
        <v>30106003</v>
      </c>
    </row>
    <row r="177" spans="1:8" x14ac:dyDescent="0.2">
      <c r="A177" s="241"/>
      <c r="C177" s="131"/>
      <c r="D177" s="144"/>
      <c r="E177" s="119"/>
      <c r="F177" s="94"/>
      <c r="G177" s="94"/>
    </row>
    <row r="178" spans="1:8" x14ac:dyDescent="0.2">
      <c r="A178" s="241"/>
      <c r="B178" s="48" t="s">
        <v>65</v>
      </c>
      <c r="C178" s="106"/>
      <c r="D178" s="143"/>
      <c r="F178" s="21"/>
      <c r="G178" s="21"/>
    </row>
    <row r="179" spans="1:8" x14ac:dyDescent="0.2">
      <c r="A179" s="241"/>
      <c r="C179" s="131"/>
      <c r="D179" s="144"/>
      <c r="E179" s="119"/>
      <c r="F179" s="94"/>
      <c r="G179" s="94"/>
    </row>
    <row r="180" spans="1:8" x14ac:dyDescent="0.2">
      <c r="A180" s="241"/>
      <c r="D180" s="32"/>
      <c r="E180" s="33"/>
    </row>
    <row r="181" spans="1:8" x14ac:dyDescent="0.2">
      <c r="A181" s="235" t="s">
        <v>18</v>
      </c>
      <c r="B181" s="236" t="s">
        <v>101</v>
      </c>
      <c r="C181" s="133"/>
      <c r="D181" s="142">
        <f>D182+D185</f>
        <v>593900</v>
      </c>
    </row>
    <row r="182" spans="1:8" x14ac:dyDescent="0.2">
      <c r="A182" s="241"/>
      <c r="B182" s="48" t="s">
        <v>109</v>
      </c>
      <c r="D182" s="143">
        <f>SUM(D183:D184)</f>
        <v>593900</v>
      </c>
    </row>
    <row r="183" spans="1:8" x14ac:dyDescent="0.2">
      <c r="A183" s="241"/>
      <c r="C183" s="131">
        <v>44378</v>
      </c>
      <c r="D183" s="252">
        <v>593900</v>
      </c>
      <c r="E183" s="33" t="s">
        <v>533</v>
      </c>
      <c r="F183" s="121">
        <v>1</v>
      </c>
      <c r="G183" s="94">
        <v>4010335</v>
      </c>
      <c r="H183" s="21" t="s">
        <v>596</v>
      </c>
    </row>
    <row r="184" spans="1:8" x14ac:dyDescent="0.2">
      <c r="A184" s="241"/>
      <c r="D184" s="32"/>
      <c r="E184" s="33"/>
      <c r="G184" s="94"/>
    </row>
    <row r="185" spans="1:8" x14ac:dyDescent="0.2">
      <c r="A185" s="241"/>
      <c r="B185" s="48" t="s">
        <v>66</v>
      </c>
      <c r="C185" s="106"/>
      <c r="D185" s="143">
        <f>SUM(D186:D187)</f>
        <v>0</v>
      </c>
      <c r="E185" s="33"/>
      <c r="F185" s="33"/>
      <c r="G185" s="33"/>
    </row>
    <row r="186" spans="1:8" x14ac:dyDescent="0.2">
      <c r="A186" s="241"/>
      <c r="C186" s="258"/>
      <c r="D186" s="252"/>
      <c r="E186" s="33"/>
      <c r="F186" s="33">
        <v>1</v>
      </c>
      <c r="G186" s="33">
        <v>4010336</v>
      </c>
    </row>
    <row r="187" spans="1:8" x14ac:dyDescent="0.2">
      <c r="A187" s="241"/>
      <c r="C187" s="106"/>
      <c r="D187" s="252"/>
      <c r="E187" s="33"/>
      <c r="F187" s="33">
        <v>1</v>
      </c>
      <c r="G187" s="33">
        <v>4010336</v>
      </c>
    </row>
    <row r="188" spans="1:8" x14ac:dyDescent="0.2">
      <c r="A188" s="241"/>
      <c r="C188" s="131"/>
      <c r="D188" s="144"/>
      <c r="E188" s="33"/>
      <c r="F188" s="94"/>
      <c r="G188" s="94"/>
      <c r="H188" s="122"/>
    </row>
    <row r="189" spans="1:8" x14ac:dyDescent="0.2">
      <c r="A189" s="241"/>
      <c r="C189" s="131"/>
      <c r="D189" s="144"/>
      <c r="E189" s="119"/>
      <c r="F189" s="94"/>
      <c r="G189" s="94"/>
      <c r="H189" s="122"/>
    </row>
    <row r="190" spans="1:8" x14ac:dyDescent="0.2">
      <c r="A190" s="239"/>
      <c r="C190" s="135"/>
    </row>
    <row r="191" spans="1:8" x14ac:dyDescent="0.2">
      <c r="A191" s="235" t="s">
        <v>19</v>
      </c>
      <c r="B191" s="236" t="s">
        <v>21</v>
      </c>
      <c r="C191" s="133"/>
      <c r="D191" s="142">
        <f>+D192</f>
        <v>28918</v>
      </c>
    </row>
    <row r="192" spans="1:8" x14ac:dyDescent="0.2">
      <c r="A192" s="239"/>
      <c r="B192" s="48" t="s">
        <v>22</v>
      </c>
      <c r="D192" s="143">
        <f>SUM(D193:D195)</f>
        <v>28918</v>
      </c>
    </row>
    <row r="193" spans="1:8" x14ac:dyDescent="0.2">
      <c r="A193" s="239"/>
      <c r="C193" s="131">
        <v>44406</v>
      </c>
      <c r="D193" s="144">
        <v>9390</v>
      </c>
      <c r="E193" s="119" t="s">
        <v>577</v>
      </c>
      <c r="F193" s="94">
        <v>1</v>
      </c>
      <c r="G193" s="94">
        <v>4020701</v>
      </c>
      <c r="H193" s="116"/>
    </row>
    <row r="194" spans="1:8" x14ac:dyDescent="0.2">
      <c r="A194" s="239"/>
      <c r="C194" s="131">
        <v>44391</v>
      </c>
      <c r="D194" s="144">
        <v>5711</v>
      </c>
      <c r="E194" s="85" t="s">
        <v>599</v>
      </c>
      <c r="F194" s="94">
        <v>1</v>
      </c>
      <c r="G194" s="94">
        <v>4020701</v>
      </c>
      <c r="H194" s="116" t="s">
        <v>600</v>
      </c>
    </row>
    <row r="195" spans="1:8" x14ac:dyDescent="0.2">
      <c r="A195" s="239"/>
      <c r="C195" s="131">
        <v>44398</v>
      </c>
      <c r="D195" s="144">
        <v>13817</v>
      </c>
      <c r="E195" s="33" t="s">
        <v>599</v>
      </c>
      <c r="F195" s="94">
        <v>1</v>
      </c>
      <c r="G195" s="94">
        <v>4020701</v>
      </c>
      <c r="H195" s="116" t="s">
        <v>601</v>
      </c>
    </row>
    <row r="196" spans="1:8" x14ac:dyDescent="0.2">
      <c r="A196" s="239"/>
      <c r="C196" s="131"/>
      <c r="D196" s="144"/>
      <c r="E196" s="119"/>
      <c r="F196" s="94"/>
      <c r="G196" s="94"/>
      <c r="H196" s="116"/>
    </row>
    <row r="197" spans="1:8" s="75" customFormat="1" x14ac:dyDescent="0.2">
      <c r="A197" s="239"/>
      <c r="B197" s="48"/>
      <c r="C197" s="134"/>
      <c r="D197" s="32"/>
      <c r="E197" s="33"/>
      <c r="G197" s="81"/>
    </row>
    <row r="198" spans="1:8" x14ac:dyDescent="0.2">
      <c r="A198" s="236" t="s">
        <v>20</v>
      </c>
      <c r="B198" s="236" t="s">
        <v>23</v>
      </c>
      <c r="C198" s="133"/>
      <c r="D198" s="142">
        <f>+D199</f>
        <v>0</v>
      </c>
    </row>
    <row r="199" spans="1:8" x14ac:dyDescent="0.2">
      <c r="B199" s="48" t="s">
        <v>32</v>
      </c>
      <c r="D199" s="143">
        <f>SUM(D200:D201)</f>
        <v>0</v>
      </c>
    </row>
    <row r="200" spans="1:8" x14ac:dyDescent="0.2">
      <c r="A200" s="48"/>
      <c r="C200" s="131"/>
      <c r="D200" s="144"/>
      <c r="E200" s="119"/>
      <c r="F200" s="119"/>
      <c r="G200" s="94"/>
      <c r="H200" s="23"/>
    </row>
    <row r="201" spans="1:8" x14ac:dyDescent="0.2">
      <c r="A201" s="48"/>
      <c r="C201" s="131"/>
      <c r="D201" s="144"/>
      <c r="E201" s="119"/>
      <c r="F201" s="119"/>
      <c r="G201" s="94"/>
      <c r="H201" s="23"/>
    </row>
    <row r="202" spans="1:8" x14ac:dyDescent="0.2">
      <c r="A202" s="48"/>
      <c r="C202" s="136"/>
      <c r="D202" s="57"/>
      <c r="E202" s="56"/>
      <c r="F202" s="56"/>
      <c r="G202" s="56"/>
    </row>
    <row r="204" spans="1:8" x14ac:dyDescent="0.2">
      <c r="B204" s="48" t="s">
        <v>44</v>
      </c>
      <c r="D204" s="71">
        <v>116438464</v>
      </c>
    </row>
    <row r="205" spans="1:8" x14ac:dyDescent="0.2">
      <c r="B205" s="48" t="s">
        <v>45</v>
      </c>
      <c r="D205" s="71">
        <v>1735959</v>
      </c>
    </row>
    <row r="206" spans="1:8" ht="13.5" thickBot="1" x14ac:dyDescent="0.25">
      <c r="B206" s="48" t="s">
        <v>46</v>
      </c>
      <c r="D206" s="72">
        <v>8706426</v>
      </c>
    </row>
    <row r="207" spans="1:8" ht="13.5" thickTop="1" x14ac:dyDescent="0.2">
      <c r="C207" s="134" t="s">
        <v>39</v>
      </c>
      <c r="D207" s="71">
        <f>SUM(D204:D206)</f>
        <v>126880849</v>
      </c>
      <c r="E207" s="21" t="s">
        <v>40</v>
      </c>
    </row>
    <row r="208" spans="1:8" x14ac:dyDescent="0.2">
      <c r="A208" s="242"/>
      <c r="B208" s="48" t="s">
        <v>24</v>
      </c>
      <c r="D208" s="71">
        <f>+D1</f>
        <v>5217949</v>
      </c>
      <c r="E208" s="51"/>
      <c r="G208" s="51"/>
    </row>
    <row r="209" spans="1:8" ht="13.5" thickBot="1" x14ac:dyDescent="0.25">
      <c r="A209" s="242"/>
      <c r="B209" s="48" t="s">
        <v>25</v>
      </c>
      <c r="D209" s="72">
        <f>-D71</f>
        <v>-6729311</v>
      </c>
      <c r="E209" s="53"/>
      <c r="G209" s="51"/>
    </row>
    <row r="210" spans="1:8" ht="13.5" thickTop="1" x14ac:dyDescent="0.2">
      <c r="A210" s="242"/>
      <c r="B210" s="243" t="s">
        <v>38</v>
      </c>
      <c r="C210" s="137"/>
      <c r="D210" s="73">
        <f>SUM(D208:D209)</f>
        <v>-1511362</v>
      </c>
    </row>
    <row r="211" spans="1:8" s="22" customFormat="1" x14ac:dyDescent="0.2">
      <c r="A211" s="48"/>
      <c r="B211" s="244" t="s">
        <v>73</v>
      </c>
      <c r="C211" s="138"/>
      <c r="D211" s="74">
        <f>+D207+D210</f>
        <v>125369487</v>
      </c>
      <c r="F211" s="75"/>
      <c r="G211" s="80"/>
      <c r="H211" s="21"/>
    </row>
    <row r="212" spans="1:8" x14ac:dyDescent="0.2">
      <c r="B212" s="48" t="s">
        <v>42</v>
      </c>
      <c r="D212" s="71">
        <f>SUM(D211:D211)</f>
        <v>125369487</v>
      </c>
      <c r="E212" s="21" t="s">
        <v>40</v>
      </c>
    </row>
    <row r="213" spans="1:8" x14ac:dyDescent="0.2">
      <c r="C213" s="134" t="s">
        <v>41</v>
      </c>
      <c r="D213" s="71">
        <f>113338392+1735959+9318579</f>
        <v>124392930</v>
      </c>
    </row>
    <row r="214" spans="1:8" s="22" customFormat="1" x14ac:dyDescent="0.2">
      <c r="A214" s="48"/>
      <c r="B214" s="244" t="s">
        <v>43</v>
      </c>
      <c r="C214" s="138"/>
      <c r="D214" s="74">
        <f>+D213-D212</f>
        <v>-976557</v>
      </c>
      <c r="F214" s="75"/>
      <c r="G214" s="80"/>
      <c r="H214" s="21"/>
    </row>
    <row r="218" spans="1:8" x14ac:dyDescent="0.2">
      <c r="B218" s="245"/>
    </row>
    <row r="219" spans="1:8" x14ac:dyDescent="0.2">
      <c r="B219" s="245"/>
    </row>
    <row r="220" spans="1:8" x14ac:dyDescent="0.2">
      <c r="B220" s="245"/>
    </row>
    <row r="221" spans="1:8" x14ac:dyDescent="0.2">
      <c r="B221" s="245"/>
    </row>
    <row r="222" spans="1:8" x14ac:dyDescent="0.2">
      <c r="B222" s="245"/>
      <c r="C222" s="246"/>
    </row>
    <row r="223" spans="1:8" x14ac:dyDescent="0.2">
      <c r="B223" s="245"/>
    </row>
    <row r="224" spans="1:8" s="49" customFormat="1" x14ac:dyDescent="0.2">
      <c r="A224" s="23"/>
      <c r="B224" s="245"/>
      <c r="C224" s="134"/>
      <c r="D224" s="47"/>
      <c r="E224" s="21"/>
      <c r="F224" s="75"/>
      <c r="G224" s="80"/>
    </row>
    <row r="225" spans="1:7" s="49" customFormat="1" x14ac:dyDescent="0.2">
      <c r="A225" s="23"/>
      <c r="B225" s="245"/>
      <c r="C225" s="134"/>
      <c r="D225" s="47"/>
      <c r="E225" s="21"/>
      <c r="F225" s="75"/>
      <c r="G225" s="80"/>
    </row>
    <row r="226" spans="1:7" s="49" customFormat="1" x14ac:dyDescent="0.2">
      <c r="A226" s="23"/>
      <c r="B226" s="245"/>
      <c r="C226" s="134"/>
      <c r="D226" s="47"/>
      <c r="E226" s="21"/>
      <c r="F226" s="75"/>
      <c r="G226" s="80"/>
    </row>
    <row r="227" spans="1:7" s="49" customFormat="1" x14ac:dyDescent="0.2">
      <c r="A227" s="23"/>
      <c r="B227" s="245"/>
      <c r="C227" s="134"/>
      <c r="D227" s="47"/>
      <c r="E227" s="21"/>
      <c r="F227" s="75"/>
      <c r="G227" s="80"/>
    </row>
    <row r="228" spans="1:7" s="49" customFormat="1" x14ac:dyDescent="0.2">
      <c r="A228" s="23"/>
      <c r="B228" s="245"/>
      <c r="C228" s="134"/>
      <c r="D228" s="47"/>
      <c r="E228" s="21"/>
      <c r="F228" s="75"/>
      <c r="G228" s="80"/>
    </row>
    <row r="239" spans="1:7" x14ac:dyDescent="0.2">
      <c r="A239" s="21"/>
      <c r="B239" s="21"/>
      <c r="C239" s="106"/>
      <c r="F239" s="21"/>
      <c r="G239" s="21"/>
    </row>
    <row r="240" spans="1:7" x14ac:dyDescent="0.2">
      <c r="A240" s="21"/>
      <c r="B240" s="21"/>
      <c r="C240" s="106"/>
      <c r="F240" s="21"/>
      <c r="G240" s="21"/>
    </row>
    <row r="241" spans="1:7" x14ac:dyDescent="0.2">
      <c r="A241" s="21"/>
      <c r="B241" s="21"/>
      <c r="C241" s="106"/>
      <c r="F241" s="21"/>
      <c r="G241" s="21"/>
    </row>
    <row r="242" spans="1:7" x14ac:dyDescent="0.2">
      <c r="A242" s="21"/>
      <c r="B242" s="21"/>
      <c r="C242" s="106"/>
      <c r="F242" s="21"/>
      <c r="G242" s="21"/>
    </row>
    <row r="243" spans="1:7" x14ac:dyDescent="0.2">
      <c r="A243" s="21"/>
      <c r="B243" s="21"/>
      <c r="C243" s="106"/>
      <c r="F243" s="21"/>
      <c r="G243" s="21"/>
    </row>
    <row r="244" spans="1:7" x14ac:dyDescent="0.2">
      <c r="A244" s="21"/>
      <c r="B244" s="21"/>
      <c r="C244" s="106"/>
      <c r="F244" s="21"/>
      <c r="G244" s="21"/>
    </row>
    <row r="245" spans="1:7" x14ac:dyDescent="0.2">
      <c r="A245" s="21"/>
      <c r="B245" s="21"/>
      <c r="C245" s="106"/>
      <c r="F245" s="21"/>
      <c r="G245" s="21"/>
    </row>
    <row r="246" spans="1:7" x14ac:dyDescent="0.2">
      <c r="A246" s="21"/>
      <c r="B246" s="21"/>
      <c r="C246" s="106"/>
      <c r="F246" s="21"/>
      <c r="G246" s="21"/>
    </row>
    <row r="247" spans="1:7" x14ac:dyDescent="0.2">
      <c r="A247" s="21"/>
      <c r="B247" s="21"/>
      <c r="C247" s="106"/>
      <c r="F247" s="21"/>
      <c r="G247" s="21"/>
    </row>
    <row r="248" spans="1:7" x14ac:dyDescent="0.2">
      <c r="A248" s="21"/>
      <c r="B248" s="21"/>
      <c r="C248" s="106"/>
      <c r="F248" s="21"/>
      <c r="G248" s="21"/>
    </row>
    <row r="249" spans="1:7" x14ac:dyDescent="0.2">
      <c r="A249" s="21"/>
      <c r="B249" s="21"/>
      <c r="C249" s="106"/>
      <c r="F249" s="21"/>
      <c r="G249" s="21"/>
    </row>
    <row r="250" spans="1:7" x14ac:dyDescent="0.2">
      <c r="A250" s="21"/>
      <c r="B250" s="21"/>
      <c r="C250" s="106"/>
      <c r="F250" s="21"/>
      <c r="G250" s="21"/>
    </row>
    <row r="251" spans="1:7" x14ac:dyDescent="0.2">
      <c r="A251" s="21"/>
      <c r="B251" s="21"/>
      <c r="C251" s="106"/>
      <c r="F251" s="21"/>
      <c r="G251" s="21"/>
    </row>
    <row r="252" spans="1:7" x14ac:dyDescent="0.2">
      <c r="A252" s="21"/>
      <c r="B252" s="21"/>
      <c r="C252" s="106"/>
      <c r="F252" s="21"/>
      <c r="G252" s="21"/>
    </row>
    <row r="253" spans="1:7" x14ac:dyDescent="0.2">
      <c r="A253" s="21"/>
      <c r="B253" s="21"/>
      <c r="C253" s="106"/>
      <c r="F253" s="21"/>
      <c r="G253" s="21"/>
    </row>
    <row r="254" spans="1:7" x14ac:dyDescent="0.2">
      <c r="A254" s="21"/>
      <c r="B254" s="21"/>
      <c r="C254" s="106"/>
      <c r="F254" s="21"/>
      <c r="G254" s="21"/>
    </row>
    <row r="255" spans="1:7" x14ac:dyDescent="0.2">
      <c r="A255" s="21"/>
      <c r="B255" s="21"/>
      <c r="C255" s="106"/>
      <c r="F255" s="21"/>
      <c r="G255" s="21"/>
    </row>
  </sheetData>
  <pageMargins left="0.7" right="0.7" top="0.75" bottom="0.75" header="0.3" footer="0.3"/>
  <pageSetup orientation="portrait" verticalDpi="0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3"/>
  <sheetViews>
    <sheetView topLeftCell="A77" zoomScale="80" zoomScaleNormal="80" workbookViewId="0">
      <selection activeCell="E61" sqref="E61"/>
    </sheetView>
  </sheetViews>
  <sheetFormatPr baseColWidth="10" defaultColWidth="32.5703125" defaultRowHeight="12.75" x14ac:dyDescent="0.2"/>
  <cols>
    <col min="1" max="1" width="2.85546875" style="23" bestFit="1" customWidth="1"/>
    <col min="2" max="2" width="18.140625" style="48" customWidth="1"/>
    <col min="3" max="3" width="20.5703125" style="134" bestFit="1" customWidth="1"/>
    <col min="4" max="4" width="14.28515625" style="47" customWidth="1"/>
    <col min="5" max="5" width="41.42578125" style="21" bestFit="1" customWidth="1"/>
    <col min="6" max="6" width="2.28515625" style="75" bestFit="1" customWidth="1"/>
    <col min="7" max="7" width="9.85546875" style="80" bestFit="1" customWidth="1"/>
    <col min="8" max="16384" width="32.5703125" style="21"/>
  </cols>
  <sheetData>
    <row r="1" spans="1:8" x14ac:dyDescent="0.2">
      <c r="B1" s="234" t="s">
        <v>35</v>
      </c>
      <c r="C1" s="132"/>
      <c r="D1" s="140">
        <f>+D4+D39+D43+D73</f>
        <v>14372629</v>
      </c>
    </row>
    <row r="2" spans="1:8" x14ac:dyDescent="0.2">
      <c r="B2" s="234" t="s">
        <v>36</v>
      </c>
      <c r="C2" s="132"/>
      <c r="D2" s="141"/>
    </row>
    <row r="4" spans="1:8" x14ac:dyDescent="0.2">
      <c r="A4" s="235" t="s">
        <v>0</v>
      </c>
      <c r="B4" s="236" t="s">
        <v>1</v>
      </c>
      <c r="C4" s="133"/>
      <c r="D4" s="142">
        <f>+D5+D11+D17+D26+D31+D37</f>
        <v>2678978</v>
      </c>
    </row>
    <row r="5" spans="1:8" s="22" customFormat="1" x14ac:dyDescent="0.2">
      <c r="A5" s="237"/>
      <c r="B5" s="238" t="s">
        <v>2</v>
      </c>
      <c r="C5" s="134"/>
      <c r="D5" s="143">
        <f>SUM(D6:D8)</f>
        <v>1195558</v>
      </c>
      <c r="F5" s="75"/>
      <c r="G5" s="80"/>
      <c r="H5" s="21"/>
    </row>
    <row r="6" spans="1:8" s="22" customFormat="1" x14ac:dyDescent="0.2">
      <c r="A6" s="237"/>
      <c r="B6" s="238"/>
      <c r="C6" s="131">
        <v>44434</v>
      </c>
      <c r="D6" s="144">
        <v>1195558</v>
      </c>
      <c r="E6" s="119" t="s">
        <v>400</v>
      </c>
      <c r="F6" s="94">
        <v>1</v>
      </c>
      <c r="G6" s="94">
        <v>3010103</v>
      </c>
      <c r="H6" s="21" t="s">
        <v>603</v>
      </c>
    </row>
    <row r="7" spans="1:8" s="22" customFormat="1" x14ac:dyDescent="0.2">
      <c r="A7" s="237"/>
      <c r="B7" s="238"/>
      <c r="C7" s="131"/>
      <c r="D7" s="144"/>
      <c r="E7" s="119"/>
      <c r="F7" s="94"/>
      <c r="G7" s="94"/>
      <c r="H7" s="21"/>
    </row>
    <row r="8" spans="1:8" s="22" customFormat="1" x14ac:dyDescent="0.2">
      <c r="A8" s="237"/>
      <c r="B8" s="238"/>
      <c r="C8" s="131"/>
      <c r="D8" s="144"/>
      <c r="E8" s="119"/>
      <c r="F8" s="94"/>
      <c r="G8" s="94"/>
      <c r="H8" s="21"/>
    </row>
    <row r="9" spans="1:8" s="22" customFormat="1" x14ac:dyDescent="0.2">
      <c r="A9" s="237"/>
      <c r="B9" s="238"/>
      <c r="C9" s="131"/>
      <c r="D9" s="144"/>
      <c r="E9" s="119"/>
      <c r="F9" s="94"/>
      <c r="G9" s="94"/>
      <c r="H9" s="21"/>
    </row>
    <row r="10" spans="1:8" s="22" customFormat="1" x14ac:dyDescent="0.2">
      <c r="A10" s="237"/>
      <c r="B10" s="238"/>
      <c r="C10" s="131"/>
      <c r="D10" s="144"/>
      <c r="E10" s="119"/>
      <c r="F10" s="94"/>
      <c r="G10" s="94"/>
      <c r="H10" s="251"/>
    </row>
    <row r="11" spans="1:8" s="22" customFormat="1" x14ac:dyDescent="0.2">
      <c r="A11" s="237"/>
      <c r="B11" s="238" t="s">
        <v>3</v>
      </c>
      <c r="C11" s="134"/>
      <c r="D11" s="143">
        <f>SUM(D12:D15)</f>
        <v>0</v>
      </c>
      <c r="F11" s="75"/>
      <c r="G11" s="80"/>
      <c r="H11" s="21"/>
    </row>
    <row r="12" spans="1:8" s="22" customFormat="1" x14ac:dyDescent="0.2">
      <c r="A12" s="237"/>
      <c r="B12" s="238"/>
      <c r="C12" s="131"/>
      <c r="D12" s="144"/>
      <c r="E12" s="119" t="s">
        <v>409</v>
      </c>
      <c r="F12" s="94">
        <v>1</v>
      </c>
      <c r="G12" s="94">
        <v>3010104</v>
      </c>
      <c r="H12" s="21"/>
    </row>
    <row r="13" spans="1:8" s="22" customFormat="1" x14ac:dyDescent="0.2">
      <c r="A13" s="237"/>
      <c r="B13" s="238"/>
      <c r="C13" s="131"/>
      <c r="D13" s="144"/>
      <c r="E13" s="119"/>
      <c r="F13" s="94"/>
      <c r="G13" s="94"/>
      <c r="H13" s="21"/>
    </row>
    <row r="14" spans="1:8" s="22" customFormat="1" x14ac:dyDescent="0.2">
      <c r="A14" s="237"/>
      <c r="B14" s="238"/>
      <c r="C14" s="131"/>
      <c r="D14" s="144"/>
      <c r="E14" s="119"/>
      <c r="F14" s="94"/>
      <c r="G14" s="94"/>
      <c r="H14" s="21"/>
    </row>
    <row r="15" spans="1:8" s="22" customFormat="1" x14ac:dyDescent="0.2">
      <c r="A15" s="237"/>
      <c r="B15" s="238"/>
      <c r="C15" s="131"/>
      <c r="D15" s="144"/>
      <c r="E15" s="119"/>
      <c r="F15" s="94"/>
      <c r="G15" s="94"/>
      <c r="H15" s="21"/>
    </row>
    <row r="16" spans="1:8" s="22" customFormat="1" x14ac:dyDescent="0.2">
      <c r="A16" s="237"/>
      <c r="B16" s="238"/>
      <c r="C16" s="134"/>
      <c r="D16" s="32"/>
      <c r="E16" s="33"/>
      <c r="F16" s="75"/>
      <c r="G16" s="80"/>
      <c r="H16" s="21"/>
    </row>
    <row r="17" spans="1:8" s="22" customFormat="1" x14ac:dyDescent="0.2">
      <c r="A17" s="237"/>
      <c r="B17" s="238" t="s">
        <v>4</v>
      </c>
      <c r="C17" s="134"/>
      <c r="D17" s="143">
        <f>SUM(D18:D22)</f>
        <v>1483420</v>
      </c>
      <c r="F17" s="75"/>
      <c r="G17" s="80"/>
      <c r="H17" s="21"/>
    </row>
    <row r="18" spans="1:8" s="22" customFormat="1" x14ac:dyDescent="0.2">
      <c r="A18" s="237"/>
      <c r="B18" s="238"/>
      <c r="C18" s="131">
        <v>44414</v>
      </c>
      <c r="D18" s="144">
        <v>65180</v>
      </c>
      <c r="E18" s="98" t="s">
        <v>414</v>
      </c>
      <c r="F18" s="94">
        <v>1</v>
      </c>
      <c r="G18" s="94">
        <v>3010105</v>
      </c>
      <c r="H18" s="21" t="s">
        <v>510</v>
      </c>
    </row>
    <row r="19" spans="1:8" s="22" customFormat="1" x14ac:dyDescent="0.2">
      <c r="A19" s="237"/>
      <c r="B19" s="238"/>
      <c r="C19" s="131">
        <v>44431</v>
      </c>
      <c r="D19" s="144">
        <v>488364</v>
      </c>
      <c r="E19" s="98" t="s">
        <v>414</v>
      </c>
      <c r="F19" s="94">
        <v>1</v>
      </c>
      <c r="G19" s="94">
        <v>3010105</v>
      </c>
      <c r="H19" s="21" t="s">
        <v>337</v>
      </c>
    </row>
    <row r="20" spans="1:8" s="22" customFormat="1" x14ac:dyDescent="0.2">
      <c r="A20" s="237"/>
      <c r="B20" s="238"/>
      <c r="C20" s="131">
        <v>44434</v>
      </c>
      <c r="D20" s="144">
        <v>301723</v>
      </c>
      <c r="E20" s="98" t="s">
        <v>414</v>
      </c>
      <c r="F20" s="94">
        <v>1</v>
      </c>
      <c r="G20" s="94">
        <v>3010105</v>
      </c>
      <c r="H20" s="21" t="s">
        <v>604</v>
      </c>
    </row>
    <row r="21" spans="1:8" s="22" customFormat="1" x14ac:dyDescent="0.2">
      <c r="A21" s="237"/>
      <c r="B21" s="238"/>
      <c r="C21" s="131">
        <v>44434</v>
      </c>
      <c r="D21" s="144">
        <v>313915</v>
      </c>
      <c r="E21" s="98" t="s">
        <v>414</v>
      </c>
      <c r="F21" s="94">
        <v>1</v>
      </c>
      <c r="G21" s="94">
        <v>3010105</v>
      </c>
      <c r="H21" s="21" t="s">
        <v>605</v>
      </c>
    </row>
    <row r="22" spans="1:8" s="22" customFormat="1" x14ac:dyDescent="0.2">
      <c r="A22" s="237"/>
      <c r="B22" s="238"/>
      <c r="C22" s="131">
        <v>44439</v>
      </c>
      <c r="D22" s="144">
        <v>314238</v>
      </c>
      <c r="E22" s="98" t="s">
        <v>414</v>
      </c>
      <c r="F22" s="94">
        <v>1</v>
      </c>
      <c r="G22" s="94">
        <v>3010105</v>
      </c>
      <c r="H22" s="21" t="s">
        <v>606</v>
      </c>
    </row>
    <row r="23" spans="1:8" s="22" customFormat="1" x14ac:dyDescent="0.2">
      <c r="A23" s="237"/>
      <c r="B23" s="238"/>
      <c r="C23" s="131"/>
      <c r="D23" s="144"/>
      <c r="E23" s="98"/>
      <c r="F23" s="94"/>
      <c r="G23" s="94"/>
      <c r="H23" s="21"/>
    </row>
    <row r="24" spans="1:8" s="22" customFormat="1" x14ac:dyDescent="0.2">
      <c r="A24" s="237"/>
      <c r="B24" s="238"/>
      <c r="C24" s="131"/>
      <c r="D24" s="144"/>
      <c r="E24" s="98"/>
      <c r="F24" s="94"/>
      <c r="G24" s="94"/>
      <c r="H24" s="21"/>
    </row>
    <row r="25" spans="1:8" s="22" customFormat="1" x14ac:dyDescent="0.2">
      <c r="A25" s="237"/>
      <c r="B25" s="238"/>
      <c r="C25" s="134"/>
      <c r="D25" s="32"/>
      <c r="E25" s="33"/>
      <c r="F25" s="33"/>
      <c r="G25" s="33"/>
      <c r="H25" s="21"/>
    </row>
    <row r="26" spans="1:8" s="22" customFormat="1" x14ac:dyDescent="0.2">
      <c r="A26" s="237"/>
      <c r="B26" s="238" t="s">
        <v>5</v>
      </c>
      <c r="C26" s="134"/>
      <c r="D26" s="143">
        <f>SUM(D27:D29)</f>
        <v>0</v>
      </c>
      <c r="F26" s="75"/>
      <c r="G26" s="80"/>
      <c r="H26" s="21"/>
    </row>
    <row r="27" spans="1:8" s="22" customFormat="1" x14ac:dyDescent="0.2">
      <c r="A27" s="237"/>
      <c r="B27" s="238"/>
      <c r="C27" s="131"/>
      <c r="D27" s="144"/>
      <c r="E27" s="119" t="s">
        <v>417</v>
      </c>
      <c r="F27" s="94">
        <v>1</v>
      </c>
      <c r="G27" s="94">
        <v>3010106</v>
      </c>
      <c r="H27" s="21"/>
    </row>
    <row r="28" spans="1:8" s="22" customFormat="1" x14ac:dyDescent="0.2">
      <c r="A28" s="237"/>
      <c r="B28" s="238"/>
      <c r="C28" s="131"/>
      <c r="D28" s="144"/>
      <c r="E28" s="119" t="s">
        <v>417</v>
      </c>
      <c r="F28" s="94">
        <v>1</v>
      </c>
      <c r="G28" s="94">
        <v>3010106</v>
      </c>
      <c r="H28" s="21"/>
    </row>
    <row r="29" spans="1:8" s="22" customFormat="1" x14ac:dyDescent="0.2">
      <c r="A29" s="237"/>
      <c r="B29" s="238"/>
      <c r="C29" s="131"/>
      <c r="D29" s="144"/>
      <c r="E29" s="119"/>
      <c r="F29" s="94"/>
      <c r="G29" s="94"/>
      <c r="H29" s="21"/>
    </row>
    <row r="30" spans="1:8" s="22" customFormat="1" x14ac:dyDescent="0.2">
      <c r="A30" s="237"/>
      <c r="B30" s="238"/>
      <c r="C30" s="131"/>
      <c r="D30" s="144"/>
      <c r="E30" s="119"/>
      <c r="F30" s="94"/>
      <c r="G30" s="94"/>
      <c r="H30" s="21"/>
    </row>
    <row r="31" spans="1:8" s="22" customFormat="1" x14ac:dyDescent="0.2">
      <c r="A31" s="237"/>
      <c r="B31" s="238" t="s">
        <v>6</v>
      </c>
      <c r="C31" s="134"/>
      <c r="D31" s="143">
        <f>SUM(D32:D33)</f>
        <v>0</v>
      </c>
      <c r="F31" s="75"/>
      <c r="G31" s="80"/>
      <c r="H31" s="21"/>
    </row>
    <row r="32" spans="1:8" s="22" customFormat="1" x14ac:dyDescent="0.2">
      <c r="A32" s="237"/>
      <c r="B32" s="238"/>
      <c r="C32" s="134"/>
      <c r="D32" s="144"/>
      <c r="E32" s="119" t="s">
        <v>517</v>
      </c>
      <c r="F32" s="75">
        <v>1</v>
      </c>
      <c r="G32" s="80">
        <v>3010107</v>
      </c>
      <c r="H32" s="21"/>
    </row>
    <row r="33" spans="1:8" s="22" customFormat="1" x14ac:dyDescent="0.2">
      <c r="A33" s="237"/>
      <c r="B33" s="238"/>
      <c r="C33" s="134"/>
      <c r="D33" s="144"/>
      <c r="E33" s="119" t="s">
        <v>517</v>
      </c>
      <c r="F33" s="75">
        <v>1</v>
      </c>
      <c r="G33" s="80">
        <v>3010107</v>
      </c>
      <c r="H33" s="21"/>
    </row>
    <row r="34" spans="1:8" s="22" customFormat="1" x14ac:dyDescent="0.2">
      <c r="A34" s="237"/>
      <c r="B34" s="238"/>
      <c r="C34" s="134"/>
      <c r="D34" s="143"/>
      <c r="F34" s="75"/>
      <c r="G34" s="80"/>
      <c r="H34" s="21"/>
    </row>
    <row r="35" spans="1:8" s="22" customFormat="1" x14ac:dyDescent="0.2">
      <c r="A35" s="237"/>
      <c r="B35" s="238"/>
      <c r="C35" s="134"/>
      <c r="D35" s="143"/>
      <c r="F35" s="75"/>
      <c r="G35" s="80"/>
      <c r="H35" s="21"/>
    </row>
    <row r="36" spans="1:8" s="22" customFormat="1" x14ac:dyDescent="0.2">
      <c r="A36" s="237"/>
      <c r="B36" s="238"/>
      <c r="C36" s="134"/>
      <c r="D36" s="32"/>
      <c r="E36" s="33"/>
      <c r="F36" s="75"/>
      <c r="G36" s="80"/>
      <c r="H36" s="21"/>
    </row>
    <row r="37" spans="1:8" s="22" customFormat="1" x14ac:dyDescent="0.2">
      <c r="A37" s="237"/>
      <c r="B37" s="238" t="s">
        <v>51</v>
      </c>
      <c r="C37" s="134"/>
      <c r="D37" s="143">
        <f>SUM(D38:D38)</f>
        <v>0</v>
      </c>
      <c r="F37" s="75"/>
      <c r="G37" s="80"/>
      <c r="H37" s="21"/>
    </row>
    <row r="38" spans="1:8" s="22" customFormat="1" x14ac:dyDescent="0.2">
      <c r="A38" s="239"/>
      <c r="B38" s="48"/>
      <c r="C38" s="134"/>
      <c r="D38" s="47"/>
      <c r="E38" s="21"/>
      <c r="F38" s="75"/>
      <c r="G38" s="80"/>
      <c r="H38" s="21"/>
    </row>
    <row r="39" spans="1:8" s="22" customFormat="1" x14ac:dyDescent="0.2">
      <c r="A39" s="235" t="s">
        <v>7</v>
      </c>
      <c r="B39" s="236" t="s">
        <v>74</v>
      </c>
      <c r="C39" s="133"/>
      <c r="D39" s="142">
        <f>+D40</f>
        <v>0</v>
      </c>
      <c r="E39" s="21"/>
      <c r="F39" s="75"/>
      <c r="G39" s="80"/>
      <c r="H39" s="21"/>
    </row>
    <row r="40" spans="1:8" s="22" customFormat="1" x14ac:dyDescent="0.2">
      <c r="A40" s="240"/>
      <c r="B40" s="48" t="s">
        <v>75</v>
      </c>
      <c r="C40" s="134"/>
      <c r="D40" s="143">
        <f>+D41</f>
        <v>0</v>
      </c>
      <c r="E40" s="21"/>
      <c r="F40" s="75"/>
      <c r="G40" s="80"/>
      <c r="H40" s="21"/>
    </row>
    <row r="42" spans="1:8" x14ac:dyDescent="0.2">
      <c r="A42" s="239"/>
      <c r="B42" s="238"/>
      <c r="D42" s="32"/>
      <c r="E42" s="33"/>
      <c r="F42" s="33"/>
      <c r="G42" s="33"/>
    </row>
    <row r="43" spans="1:8" x14ac:dyDescent="0.2">
      <c r="A43" s="235" t="s">
        <v>8</v>
      </c>
      <c r="B43" s="236" t="s">
        <v>9</v>
      </c>
      <c r="C43" s="133"/>
      <c r="D43" s="142">
        <f>+D44+D51+D57+D65+D68</f>
        <v>11640000</v>
      </c>
    </row>
    <row r="44" spans="1:8" s="22" customFormat="1" x14ac:dyDescent="0.2">
      <c r="A44" s="237"/>
      <c r="B44" s="238" t="s">
        <v>76</v>
      </c>
      <c r="C44" s="134"/>
      <c r="D44" s="143">
        <f>SUM(D45:D49)</f>
        <v>0</v>
      </c>
      <c r="F44" s="75"/>
      <c r="G44" s="80"/>
      <c r="H44" s="21"/>
    </row>
    <row r="45" spans="1:8" s="22" customFormat="1" x14ac:dyDescent="0.2">
      <c r="A45" s="237"/>
      <c r="B45" s="238"/>
      <c r="C45" s="131"/>
      <c r="D45" s="144"/>
      <c r="E45" s="21"/>
      <c r="F45" s="33">
        <v>1</v>
      </c>
      <c r="G45" s="33">
        <v>3010113</v>
      </c>
      <c r="H45" s="23"/>
    </row>
    <row r="46" spans="1:8" s="22" customFormat="1" x14ac:dyDescent="0.2">
      <c r="A46" s="237"/>
      <c r="B46" s="238"/>
      <c r="C46" s="131"/>
      <c r="D46" s="144"/>
      <c r="E46" s="119"/>
      <c r="F46" s="33"/>
      <c r="G46" s="33"/>
      <c r="H46" s="23"/>
    </row>
    <row r="47" spans="1:8" s="22" customFormat="1" x14ac:dyDescent="0.2">
      <c r="A47" s="237"/>
      <c r="B47" s="238"/>
      <c r="C47" s="131"/>
      <c r="D47" s="144"/>
      <c r="E47" s="119"/>
      <c r="F47" s="33"/>
      <c r="G47" s="33"/>
      <c r="H47" s="23"/>
    </row>
    <row r="48" spans="1:8" x14ac:dyDescent="0.2">
      <c r="A48" s="239"/>
      <c r="B48" s="238"/>
      <c r="E48" s="119"/>
      <c r="F48" s="33"/>
      <c r="G48" s="33"/>
      <c r="H48" s="23"/>
    </row>
    <row r="49" spans="1:8" x14ac:dyDescent="0.2">
      <c r="A49" s="239"/>
      <c r="B49" s="238"/>
      <c r="D49" s="145"/>
      <c r="E49" s="119"/>
      <c r="H49" s="76"/>
    </row>
    <row r="50" spans="1:8" x14ac:dyDescent="0.2">
      <c r="A50" s="239"/>
      <c r="B50" s="238"/>
      <c r="D50" s="145"/>
      <c r="H50" s="76"/>
    </row>
    <row r="51" spans="1:8" x14ac:dyDescent="0.2">
      <c r="A51" s="237"/>
      <c r="B51" s="238" t="s">
        <v>52</v>
      </c>
      <c r="D51" s="143">
        <f>SUM(D52:D53)</f>
        <v>2500000</v>
      </c>
    </row>
    <row r="52" spans="1:8" x14ac:dyDescent="0.2">
      <c r="A52" s="237"/>
      <c r="B52" s="238"/>
      <c r="C52" s="134">
        <v>44433</v>
      </c>
      <c r="D52" s="144">
        <v>1500000</v>
      </c>
      <c r="E52" s="21" t="s">
        <v>607</v>
      </c>
      <c r="F52" s="75">
        <v>1</v>
      </c>
      <c r="G52" s="80">
        <v>3010108</v>
      </c>
    </row>
    <row r="53" spans="1:8" x14ac:dyDescent="0.2">
      <c r="A53" s="237"/>
      <c r="B53" s="238"/>
      <c r="C53" s="134">
        <v>44439</v>
      </c>
      <c r="D53" s="144">
        <v>1000000</v>
      </c>
      <c r="E53" s="21" t="s">
        <v>607</v>
      </c>
      <c r="F53" s="75">
        <v>1</v>
      </c>
      <c r="G53" s="80">
        <v>3010108</v>
      </c>
    </row>
    <row r="54" spans="1:8" x14ac:dyDescent="0.2">
      <c r="A54" s="237"/>
      <c r="B54" s="238"/>
      <c r="D54" s="32"/>
      <c r="E54" s="33"/>
      <c r="F54" s="33"/>
      <c r="G54" s="33"/>
    </row>
    <row r="55" spans="1:8" x14ac:dyDescent="0.2">
      <c r="A55" s="237"/>
      <c r="B55" s="238"/>
      <c r="C55" s="131"/>
      <c r="D55" s="144"/>
      <c r="E55" s="119"/>
      <c r="F55" s="94"/>
      <c r="G55" s="94"/>
    </row>
    <row r="56" spans="1:8" x14ac:dyDescent="0.2">
      <c r="A56" s="237"/>
      <c r="B56" s="238"/>
      <c r="C56" s="131"/>
      <c r="D56" s="144"/>
      <c r="E56" s="119"/>
      <c r="F56" s="94"/>
      <c r="G56" s="94"/>
    </row>
    <row r="57" spans="1:8" x14ac:dyDescent="0.2">
      <c r="A57" s="239"/>
      <c r="B57" s="238" t="s">
        <v>34</v>
      </c>
      <c r="D57" s="143">
        <f>SUM(D58:D63)</f>
        <v>8800000</v>
      </c>
    </row>
    <row r="58" spans="1:8" x14ac:dyDescent="0.2">
      <c r="A58" s="239"/>
      <c r="B58" s="238"/>
      <c r="C58" s="134">
        <v>44410</v>
      </c>
      <c r="D58" s="144">
        <v>1300000</v>
      </c>
      <c r="E58" s="21" t="s">
        <v>609</v>
      </c>
      <c r="F58" s="75">
        <v>1</v>
      </c>
      <c r="G58" s="80">
        <v>30101010</v>
      </c>
    </row>
    <row r="59" spans="1:8" x14ac:dyDescent="0.2">
      <c r="A59" s="239"/>
      <c r="B59" s="238"/>
      <c r="C59" s="134">
        <v>44410</v>
      </c>
      <c r="D59" s="144">
        <v>1500000</v>
      </c>
      <c r="E59" s="21" t="s">
        <v>609</v>
      </c>
      <c r="F59" s="75">
        <v>1</v>
      </c>
      <c r="G59" s="80">
        <v>30101010</v>
      </c>
    </row>
    <row r="60" spans="1:8" x14ac:dyDescent="0.2">
      <c r="A60" s="239"/>
      <c r="B60" s="238"/>
      <c r="C60" s="134">
        <v>44410</v>
      </c>
      <c r="D60" s="144">
        <v>1500000</v>
      </c>
      <c r="E60" s="21" t="s">
        <v>609</v>
      </c>
      <c r="F60" s="75">
        <v>1</v>
      </c>
      <c r="G60" s="80">
        <v>30101010</v>
      </c>
    </row>
    <row r="61" spans="1:8" x14ac:dyDescent="0.2">
      <c r="A61" s="239"/>
      <c r="B61" s="238"/>
      <c r="C61" s="134">
        <v>44410</v>
      </c>
      <c r="D61" s="144">
        <v>1500000</v>
      </c>
      <c r="E61" s="21" t="s">
        <v>609</v>
      </c>
      <c r="F61" s="75">
        <v>1</v>
      </c>
      <c r="G61" s="80">
        <v>30101010</v>
      </c>
    </row>
    <row r="62" spans="1:8" x14ac:dyDescent="0.2">
      <c r="A62" s="239"/>
      <c r="B62" s="238"/>
      <c r="C62" s="134">
        <v>44417</v>
      </c>
      <c r="D62" s="144">
        <v>1500000</v>
      </c>
      <c r="E62" s="21" t="s">
        <v>609</v>
      </c>
      <c r="F62" s="75">
        <v>1</v>
      </c>
      <c r="G62" s="80">
        <v>30101010</v>
      </c>
    </row>
    <row r="63" spans="1:8" x14ac:dyDescent="0.2">
      <c r="A63" s="239"/>
      <c r="B63" s="238"/>
      <c r="C63" s="131">
        <v>44421</v>
      </c>
      <c r="D63" s="144">
        <v>1500000</v>
      </c>
      <c r="E63" s="21" t="s">
        <v>609</v>
      </c>
      <c r="F63" s="94"/>
      <c r="G63" s="94"/>
    </row>
    <row r="64" spans="1:8" x14ac:dyDescent="0.2">
      <c r="A64" s="239"/>
      <c r="B64" s="238"/>
      <c r="D64" s="32"/>
      <c r="E64" s="33"/>
      <c r="F64" s="33"/>
      <c r="G64" s="33"/>
    </row>
    <row r="65" spans="1:8" x14ac:dyDescent="0.2">
      <c r="A65" s="239"/>
      <c r="B65" s="238" t="s">
        <v>90</v>
      </c>
      <c r="D65" s="143">
        <f>SUM(D66)</f>
        <v>0</v>
      </c>
      <c r="E65" s="33"/>
      <c r="G65" s="81"/>
    </row>
    <row r="66" spans="1:8" x14ac:dyDescent="0.2">
      <c r="A66" s="239"/>
      <c r="B66" s="238"/>
      <c r="D66" s="32"/>
      <c r="E66" s="33"/>
      <c r="G66" s="81"/>
    </row>
    <row r="67" spans="1:8" x14ac:dyDescent="0.2">
      <c r="A67" s="239"/>
      <c r="B67" s="238"/>
      <c r="D67" s="32"/>
      <c r="E67" s="33"/>
      <c r="G67" s="81"/>
    </row>
    <row r="68" spans="1:8" s="76" customFormat="1" x14ac:dyDescent="0.2">
      <c r="A68" s="239"/>
      <c r="B68" s="238" t="s">
        <v>117</v>
      </c>
      <c r="C68" s="115"/>
      <c r="D68" s="143">
        <f>SUM(D69:D70)</f>
        <v>340000</v>
      </c>
      <c r="E68" s="21"/>
      <c r="F68" s="75"/>
      <c r="G68" s="80"/>
    </row>
    <row r="69" spans="1:8" s="76" customFormat="1" x14ac:dyDescent="0.2">
      <c r="A69" s="239"/>
      <c r="B69" s="238"/>
      <c r="C69" s="131">
        <v>44434</v>
      </c>
      <c r="D69" s="144">
        <v>340000</v>
      </c>
      <c r="E69" s="21" t="s">
        <v>608</v>
      </c>
      <c r="F69" s="75">
        <v>1</v>
      </c>
      <c r="G69" s="80">
        <v>3010109</v>
      </c>
    </row>
    <row r="70" spans="1:8" s="76" customFormat="1" x14ac:dyDescent="0.2">
      <c r="A70" s="239"/>
      <c r="B70" s="238"/>
      <c r="C70" s="115"/>
      <c r="D70" s="143"/>
      <c r="E70" s="21"/>
      <c r="F70" s="75"/>
      <c r="G70" s="80"/>
    </row>
    <row r="71" spans="1:8" s="76" customFormat="1" x14ac:dyDescent="0.2">
      <c r="A71" s="239"/>
      <c r="C71" s="134"/>
      <c r="D71" s="145"/>
      <c r="E71" s="21"/>
      <c r="F71" s="75"/>
      <c r="G71" s="80"/>
    </row>
    <row r="72" spans="1:8" s="76" customFormat="1" x14ac:dyDescent="0.2">
      <c r="A72" s="239"/>
      <c r="C72" s="115"/>
      <c r="D72" s="145"/>
      <c r="E72" s="32"/>
      <c r="F72" s="75"/>
      <c r="G72" s="80"/>
    </row>
    <row r="73" spans="1:8" s="76" customFormat="1" x14ac:dyDescent="0.2">
      <c r="A73" s="235" t="s">
        <v>14</v>
      </c>
      <c r="B73" s="236" t="s">
        <v>53</v>
      </c>
      <c r="C73" s="133"/>
      <c r="D73" s="142">
        <f>+D74</f>
        <v>53651</v>
      </c>
      <c r="E73" s="21"/>
      <c r="F73" s="75"/>
      <c r="G73" s="80"/>
    </row>
    <row r="74" spans="1:8" s="76" customFormat="1" x14ac:dyDescent="0.2">
      <c r="A74" s="239"/>
      <c r="B74" s="238" t="s">
        <v>77</v>
      </c>
      <c r="C74" s="134"/>
      <c r="D74" s="143">
        <f>SUM(D75:D76)</f>
        <v>53651</v>
      </c>
      <c r="E74" s="21"/>
      <c r="F74" s="75"/>
      <c r="G74" s="80"/>
    </row>
    <row r="75" spans="1:8" s="76" customFormat="1" x14ac:dyDescent="0.2">
      <c r="A75" s="48"/>
      <c r="B75" s="48"/>
      <c r="C75" s="134">
        <v>44428</v>
      </c>
      <c r="D75" s="47">
        <v>53651</v>
      </c>
      <c r="E75" s="21" t="s">
        <v>602</v>
      </c>
      <c r="F75" s="33">
        <v>1</v>
      </c>
      <c r="G75" s="33" t="s">
        <v>50</v>
      </c>
      <c r="H75" s="125"/>
    </row>
    <row r="76" spans="1:8" s="76" customFormat="1" x14ac:dyDescent="0.2">
      <c r="A76" s="48"/>
      <c r="B76" s="48"/>
      <c r="C76" s="134"/>
      <c r="D76" s="47"/>
      <c r="E76" s="21"/>
      <c r="F76" s="33"/>
      <c r="G76" s="33"/>
      <c r="H76" s="125"/>
    </row>
    <row r="77" spans="1:8" s="76" customFormat="1" x14ac:dyDescent="0.2">
      <c r="A77" s="48"/>
      <c r="B77" s="48"/>
      <c r="F77" s="33"/>
      <c r="G77" s="33"/>
      <c r="H77" s="125"/>
    </row>
    <row r="78" spans="1:8" s="76" customFormat="1" x14ac:dyDescent="0.2">
      <c r="A78" s="48"/>
      <c r="B78" s="48"/>
      <c r="C78" s="134"/>
      <c r="D78" s="47"/>
      <c r="E78" s="21"/>
      <c r="F78" s="75"/>
      <c r="G78" s="80"/>
    </row>
    <row r="79" spans="1:8" s="76" customFormat="1" x14ac:dyDescent="0.2">
      <c r="A79" s="23"/>
      <c r="B79" s="234" t="s">
        <v>11</v>
      </c>
      <c r="C79" s="132"/>
      <c r="D79" s="140">
        <f>+D82+D103+D124+D146+D163+D189+D199+D206</f>
        <v>19452828</v>
      </c>
      <c r="E79" s="21"/>
      <c r="F79" s="75"/>
      <c r="G79" s="80"/>
    </row>
    <row r="80" spans="1:8" s="76" customFormat="1" x14ac:dyDescent="0.2">
      <c r="A80" s="23"/>
      <c r="B80" s="234" t="s">
        <v>37</v>
      </c>
      <c r="C80" s="132"/>
      <c r="D80" s="141"/>
      <c r="E80" s="21"/>
      <c r="F80" s="75"/>
      <c r="G80" s="80"/>
    </row>
    <row r="82" spans="1:8" x14ac:dyDescent="0.2">
      <c r="A82" s="235" t="s">
        <v>0</v>
      </c>
      <c r="B82" s="236" t="s">
        <v>12</v>
      </c>
      <c r="C82" s="133"/>
      <c r="D82" s="142">
        <f>+D83+D89+D95+D100</f>
        <v>5831549</v>
      </c>
    </row>
    <row r="83" spans="1:8" x14ac:dyDescent="0.2">
      <c r="A83" s="239"/>
      <c r="B83" s="48" t="s">
        <v>71</v>
      </c>
      <c r="D83" s="143">
        <f>SUM(D84:D87)</f>
        <v>5399672</v>
      </c>
    </row>
    <row r="84" spans="1:8" x14ac:dyDescent="0.2">
      <c r="A84" s="239"/>
      <c r="C84" s="131"/>
      <c r="D84" s="144">
        <v>5021628</v>
      </c>
      <c r="E84" s="119" t="s">
        <v>597</v>
      </c>
      <c r="F84" s="119">
        <v>1</v>
      </c>
      <c r="G84" s="94">
        <v>4020401</v>
      </c>
      <c r="H84" s="21" t="s">
        <v>621</v>
      </c>
    </row>
    <row r="85" spans="1:8" x14ac:dyDescent="0.2">
      <c r="A85" s="239"/>
      <c r="C85" s="131"/>
      <c r="D85" s="144">
        <v>35016</v>
      </c>
      <c r="E85" s="119" t="s">
        <v>597</v>
      </c>
      <c r="F85" s="119">
        <v>1</v>
      </c>
      <c r="G85" s="94">
        <v>4020401</v>
      </c>
      <c r="H85" s="21" t="s">
        <v>621</v>
      </c>
    </row>
    <row r="86" spans="1:8" x14ac:dyDescent="0.2">
      <c r="A86" s="239"/>
      <c r="C86" s="131"/>
      <c r="D86" s="144">
        <v>140000</v>
      </c>
      <c r="E86" s="119" t="s">
        <v>597</v>
      </c>
      <c r="F86" s="119">
        <v>1</v>
      </c>
      <c r="G86" s="94">
        <v>4020401</v>
      </c>
      <c r="H86" s="21" t="s">
        <v>621</v>
      </c>
    </row>
    <row r="87" spans="1:8" x14ac:dyDescent="0.2">
      <c r="A87" s="239"/>
      <c r="C87" s="131"/>
      <c r="D87" s="144">
        <v>203028</v>
      </c>
      <c r="E87" s="119" t="s">
        <v>597</v>
      </c>
      <c r="F87" s="119">
        <v>1</v>
      </c>
      <c r="G87" s="94">
        <v>4020401</v>
      </c>
      <c r="H87" s="21" t="s">
        <v>621</v>
      </c>
    </row>
    <row r="88" spans="1:8" x14ac:dyDescent="0.2">
      <c r="A88" s="239"/>
      <c r="C88" s="131"/>
      <c r="D88" s="144"/>
      <c r="E88" s="119"/>
      <c r="F88" s="94"/>
      <c r="G88" s="94"/>
    </row>
    <row r="89" spans="1:8" x14ac:dyDescent="0.2">
      <c r="B89" s="48" t="s">
        <v>129</v>
      </c>
      <c r="D89" s="67">
        <f>SUM(D90:D93)</f>
        <v>0</v>
      </c>
      <c r="E89" s="33"/>
      <c r="F89" s="33"/>
      <c r="G89" s="93"/>
    </row>
    <row r="90" spans="1:8" x14ac:dyDescent="0.2">
      <c r="A90" s="239"/>
      <c r="C90" s="131"/>
      <c r="D90" s="144"/>
      <c r="E90" s="119"/>
      <c r="F90" s="94"/>
      <c r="G90" s="94"/>
      <c r="H90" s="122"/>
    </row>
    <row r="91" spans="1:8" x14ac:dyDescent="0.2">
      <c r="A91" s="239"/>
      <c r="C91" s="131"/>
      <c r="D91" s="144"/>
      <c r="E91" s="119"/>
      <c r="F91" s="94"/>
      <c r="G91" s="94"/>
      <c r="H91" s="122"/>
    </row>
    <row r="92" spans="1:8" x14ac:dyDescent="0.2">
      <c r="A92" s="239"/>
      <c r="C92" s="131"/>
      <c r="D92" s="144"/>
      <c r="E92" s="119"/>
      <c r="F92" s="94"/>
      <c r="G92" s="94"/>
      <c r="H92" s="122"/>
    </row>
    <row r="93" spans="1:8" x14ac:dyDescent="0.2">
      <c r="A93" s="239"/>
      <c r="C93" s="131"/>
      <c r="D93" s="144"/>
      <c r="E93" s="119"/>
      <c r="F93" s="94"/>
      <c r="G93" s="94"/>
      <c r="H93" s="122"/>
    </row>
    <row r="94" spans="1:8" x14ac:dyDescent="0.2">
      <c r="A94" s="239"/>
    </row>
    <row r="95" spans="1:8" x14ac:dyDescent="0.2">
      <c r="A95" s="239"/>
      <c r="B95" s="48" t="s">
        <v>67</v>
      </c>
      <c r="D95" s="143">
        <f>SUM(D96:D98)</f>
        <v>431877</v>
      </c>
    </row>
    <row r="96" spans="1:8" x14ac:dyDescent="0.2">
      <c r="A96" s="239"/>
      <c r="C96" s="131">
        <v>44420</v>
      </c>
      <c r="D96" s="144">
        <v>238314</v>
      </c>
      <c r="E96" s="119" t="s">
        <v>572</v>
      </c>
      <c r="F96" s="94">
        <v>1</v>
      </c>
      <c r="G96" s="94">
        <v>4010327</v>
      </c>
      <c r="H96" s="21" t="s">
        <v>613</v>
      </c>
    </row>
    <row r="97" spans="1:8" x14ac:dyDescent="0.2">
      <c r="A97" s="239"/>
      <c r="C97" s="131">
        <v>44424</v>
      </c>
      <c r="D97" s="144">
        <v>193563</v>
      </c>
      <c r="E97" s="119" t="s">
        <v>572</v>
      </c>
      <c r="F97" s="94">
        <v>1</v>
      </c>
      <c r="G97" s="94">
        <v>4010327</v>
      </c>
      <c r="H97" s="21" t="s">
        <v>614</v>
      </c>
    </row>
    <row r="98" spans="1:8" x14ac:dyDescent="0.2">
      <c r="A98" s="239"/>
      <c r="C98" s="131"/>
      <c r="D98" s="144"/>
      <c r="F98" s="94"/>
      <c r="G98" s="94"/>
    </row>
    <row r="99" spans="1:8" x14ac:dyDescent="0.2">
      <c r="A99" s="239"/>
      <c r="C99" s="131"/>
      <c r="D99" s="144"/>
      <c r="E99" s="119"/>
      <c r="F99" s="94"/>
      <c r="G99" s="94"/>
    </row>
    <row r="100" spans="1:8" x14ac:dyDescent="0.2">
      <c r="B100" s="48" t="s">
        <v>78</v>
      </c>
      <c r="D100" s="143">
        <f>SUM(D101)</f>
        <v>0</v>
      </c>
    </row>
    <row r="101" spans="1:8" x14ac:dyDescent="0.2">
      <c r="A101" s="239"/>
      <c r="C101" s="131"/>
      <c r="D101" s="144"/>
      <c r="E101" s="119"/>
      <c r="F101" s="94"/>
      <c r="G101" s="94"/>
    </row>
    <row r="103" spans="1:8" x14ac:dyDescent="0.2">
      <c r="A103" s="235" t="s">
        <v>7</v>
      </c>
      <c r="B103" s="236" t="s">
        <v>15</v>
      </c>
      <c r="C103" s="133"/>
      <c r="D103" s="142">
        <f>+D104+D108+D116+D119+D112</f>
        <v>0</v>
      </c>
    </row>
    <row r="104" spans="1:8" x14ac:dyDescent="0.2">
      <c r="A104" s="239"/>
      <c r="B104" s="48" t="s">
        <v>56</v>
      </c>
      <c r="D104" s="143">
        <f>SUM(D105:D106)</f>
        <v>0</v>
      </c>
    </row>
    <row r="105" spans="1:8" x14ac:dyDescent="0.2">
      <c r="A105" s="239"/>
      <c r="C105" s="131"/>
      <c r="D105" s="144"/>
      <c r="E105" s="119"/>
      <c r="F105" s="94">
        <v>1</v>
      </c>
      <c r="G105" s="94">
        <v>30104001</v>
      </c>
    </row>
    <row r="106" spans="1:8" x14ac:dyDescent="0.2">
      <c r="A106" s="239"/>
      <c r="C106" s="131"/>
      <c r="D106" s="144"/>
      <c r="E106" s="119"/>
      <c r="F106" s="94"/>
      <c r="G106" s="94"/>
    </row>
    <row r="107" spans="1:8" x14ac:dyDescent="0.2">
      <c r="A107" s="239"/>
      <c r="D107" s="32"/>
      <c r="E107" s="33"/>
    </row>
    <row r="108" spans="1:8" x14ac:dyDescent="0.2">
      <c r="A108" s="239"/>
      <c r="B108" s="48" t="s">
        <v>57</v>
      </c>
      <c r="D108" s="143">
        <f>SUM(D109:D110)</f>
        <v>0</v>
      </c>
    </row>
    <row r="109" spans="1:8" x14ac:dyDescent="0.2">
      <c r="A109" s="239"/>
      <c r="C109" s="131"/>
      <c r="D109" s="144"/>
      <c r="E109" s="119"/>
      <c r="F109" s="94">
        <v>1</v>
      </c>
      <c r="G109" s="94">
        <v>30104002</v>
      </c>
    </row>
    <row r="110" spans="1:8" x14ac:dyDescent="0.2">
      <c r="A110" s="239"/>
      <c r="C110" s="131"/>
      <c r="D110" s="144"/>
      <c r="E110" s="98"/>
      <c r="F110" s="94"/>
      <c r="G110" s="94"/>
    </row>
    <row r="111" spans="1:8" x14ac:dyDescent="0.2">
      <c r="A111" s="239"/>
      <c r="C111" s="131"/>
      <c r="D111" s="144"/>
      <c r="E111" s="98"/>
      <c r="F111" s="94"/>
      <c r="G111" s="94"/>
    </row>
    <row r="112" spans="1:8" x14ac:dyDescent="0.2">
      <c r="A112" s="239"/>
      <c r="B112" s="48" t="s">
        <v>97</v>
      </c>
      <c r="D112" s="143">
        <f>SUM(D113:D114)</f>
        <v>0</v>
      </c>
      <c r="E112" s="33"/>
    </row>
    <row r="113" spans="1:8" x14ac:dyDescent="0.2">
      <c r="A113" s="239"/>
      <c r="C113" s="131"/>
      <c r="D113" s="144"/>
      <c r="E113" s="119"/>
      <c r="F113" s="94">
        <v>1</v>
      </c>
      <c r="G113" s="94">
        <v>4010307</v>
      </c>
    </row>
    <row r="114" spans="1:8" x14ac:dyDescent="0.2">
      <c r="A114" s="239"/>
      <c r="C114" s="131"/>
      <c r="D114" s="144"/>
      <c r="E114" s="119"/>
      <c r="F114" s="94"/>
      <c r="G114" s="94"/>
    </row>
    <row r="115" spans="1:8" x14ac:dyDescent="0.2">
      <c r="A115" s="239"/>
      <c r="C115" s="131"/>
      <c r="D115" s="144"/>
      <c r="E115" s="119"/>
      <c r="F115" s="94"/>
      <c r="G115" s="94"/>
    </row>
    <row r="116" spans="1:8" x14ac:dyDescent="0.2">
      <c r="A116" s="239"/>
      <c r="B116" s="48" t="s">
        <v>96</v>
      </c>
      <c r="D116" s="143">
        <f>SUM(D117)</f>
        <v>0</v>
      </c>
    </row>
    <row r="117" spans="1:8" x14ac:dyDescent="0.2">
      <c r="A117" s="239"/>
      <c r="C117" s="131"/>
      <c r="D117" s="144"/>
      <c r="E117" s="119"/>
      <c r="F117" s="94">
        <v>1</v>
      </c>
      <c r="G117" s="94">
        <v>4010330</v>
      </c>
    </row>
    <row r="118" spans="1:8" x14ac:dyDescent="0.2">
      <c r="A118" s="239"/>
      <c r="D118" s="32"/>
      <c r="E118" s="33"/>
    </row>
    <row r="119" spans="1:8" x14ac:dyDescent="0.2">
      <c r="A119" s="239"/>
      <c r="B119" s="48" t="s">
        <v>58</v>
      </c>
      <c r="D119" s="143">
        <f>SUM(D120:D121)</f>
        <v>0</v>
      </c>
    </row>
    <row r="120" spans="1:8" x14ac:dyDescent="0.2">
      <c r="A120" s="239"/>
      <c r="C120" s="131"/>
      <c r="D120" s="144"/>
      <c r="E120" s="119"/>
      <c r="F120" s="94"/>
      <c r="G120" s="94"/>
    </row>
    <row r="121" spans="1:8" x14ac:dyDescent="0.2">
      <c r="A121" s="239"/>
      <c r="C121" s="131"/>
      <c r="D121" s="144"/>
      <c r="E121" s="119"/>
      <c r="F121" s="94"/>
      <c r="G121" s="94"/>
    </row>
    <row r="122" spans="1:8" x14ac:dyDescent="0.2">
      <c r="A122" s="239"/>
      <c r="C122" s="131"/>
      <c r="D122" s="144"/>
      <c r="E122" s="119"/>
      <c r="F122" s="94"/>
      <c r="G122" s="94"/>
    </row>
    <row r="123" spans="1:8" x14ac:dyDescent="0.2">
      <c r="A123" s="239"/>
      <c r="D123" s="32"/>
      <c r="E123" s="33"/>
      <c r="G123" s="81"/>
    </row>
    <row r="124" spans="1:8" x14ac:dyDescent="0.2">
      <c r="A124" s="235" t="s">
        <v>8</v>
      </c>
      <c r="B124" s="236" t="s">
        <v>79</v>
      </c>
      <c r="C124" s="133"/>
      <c r="D124" s="142">
        <f>+D125+D128+D135+D137+D139+D143</f>
        <v>673205</v>
      </c>
    </row>
    <row r="125" spans="1:8" x14ac:dyDescent="0.2">
      <c r="A125" s="239"/>
      <c r="B125" s="48" t="s">
        <v>59</v>
      </c>
      <c r="D125" s="143">
        <f>SUM(D126)</f>
        <v>0</v>
      </c>
    </row>
    <row r="126" spans="1:8" x14ac:dyDescent="0.2">
      <c r="A126" s="21"/>
      <c r="B126" s="21"/>
      <c r="C126" s="131"/>
      <c r="D126" s="144"/>
      <c r="E126" s="119"/>
      <c r="F126" s="94"/>
      <c r="G126" s="94"/>
    </row>
    <row r="127" spans="1:8" x14ac:dyDescent="0.2">
      <c r="A127" s="21"/>
      <c r="B127" s="21"/>
      <c r="C127" s="131"/>
      <c r="D127" s="144"/>
      <c r="E127" s="119"/>
      <c r="F127" s="119"/>
      <c r="G127" s="94"/>
      <c r="H127" s="94"/>
    </row>
    <row r="128" spans="1:8" x14ac:dyDescent="0.2">
      <c r="B128" s="48" t="s">
        <v>60</v>
      </c>
      <c r="C128" s="106"/>
      <c r="D128" s="143">
        <f>SUM(D129:D131)</f>
        <v>673205</v>
      </c>
    </row>
    <row r="129" spans="1:8" x14ac:dyDescent="0.2">
      <c r="A129" s="21"/>
      <c r="B129" s="21"/>
      <c r="C129" s="134">
        <v>44419</v>
      </c>
      <c r="D129" s="32">
        <v>83652</v>
      </c>
      <c r="E129" s="21" t="s">
        <v>611</v>
      </c>
      <c r="F129" s="33">
        <v>1</v>
      </c>
      <c r="G129" s="130">
        <v>4010326</v>
      </c>
    </row>
    <row r="130" spans="1:8" x14ac:dyDescent="0.2">
      <c r="A130" s="21"/>
      <c r="B130" s="21"/>
      <c r="C130" s="134">
        <v>44435</v>
      </c>
      <c r="D130" s="32">
        <v>8361</v>
      </c>
      <c r="E130" s="21" t="s">
        <v>611</v>
      </c>
      <c r="F130" s="33">
        <v>1</v>
      </c>
      <c r="G130" s="130">
        <v>4010326</v>
      </c>
      <c r="H130" s="21" t="s">
        <v>612</v>
      </c>
    </row>
    <row r="131" spans="1:8" x14ac:dyDescent="0.2">
      <c r="A131" s="21"/>
      <c r="B131" s="21"/>
      <c r="C131" s="131">
        <v>44435</v>
      </c>
      <c r="D131" s="144">
        <f>37995+231834+72641+229418+9304</f>
        <v>581192</v>
      </c>
      <c r="E131" s="21" t="s">
        <v>568</v>
      </c>
      <c r="F131" s="94">
        <v>1</v>
      </c>
      <c r="G131" s="130">
        <v>4010326</v>
      </c>
      <c r="H131" s="116"/>
    </row>
    <row r="132" spans="1:8" x14ac:dyDescent="0.2">
      <c r="A132" s="21"/>
      <c r="B132" s="21"/>
      <c r="C132" s="131"/>
      <c r="D132" s="144"/>
      <c r="F132" s="94"/>
      <c r="G132" s="130"/>
      <c r="H132" s="116"/>
    </row>
    <row r="133" spans="1:8" x14ac:dyDescent="0.2">
      <c r="A133" s="21"/>
      <c r="B133" s="21"/>
      <c r="C133" s="131"/>
      <c r="D133" s="144"/>
      <c r="F133" s="94"/>
      <c r="G133" s="130"/>
      <c r="H133" s="116"/>
    </row>
    <row r="135" spans="1:8" x14ac:dyDescent="0.2">
      <c r="A135" s="21"/>
      <c r="B135" s="48" t="s">
        <v>98</v>
      </c>
      <c r="C135" s="106"/>
      <c r="D135" s="143">
        <f>+D136</f>
        <v>0</v>
      </c>
      <c r="F135" s="21"/>
      <c r="G135" s="21"/>
    </row>
    <row r="137" spans="1:8" x14ac:dyDescent="0.2">
      <c r="B137" s="48" t="s">
        <v>69</v>
      </c>
      <c r="D137" s="143">
        <f>+D138</f>
        <v>0</v>
      </c>
    </row>
    <row r="138" spans="1:8" x14ac:dyDescent="0.2">
      <c r="D138" s="143"/>
    </row>
    <row r="139" spans="1:8" x14ac:dyDescent="0.2">
      <c r="B139" s="48" t="s">
        <v>80</v>
      </c>
      <c r="D139" s="143">
        <f>SUM(D140:D141)</f>
        <v>0</v>
      </c>
    </row>
    <row r="140" spans="1:8" x14ac:dyDescent="0.2">
      <c r="C140" s="131"/>
      <c r="D140" s="144"/>
      <c r="E140" s="119"/>
      <c r="F140" s="94">
        <v>1</v>
      </c>
      <c r="G140" s="94">
        <v>30109001</v>
      </c>
    </row>
    <row r="141" spans="1:8" x14ac:dyDescent="0.2">
      <c r="C141" s="131"/>
      <c r="D141" s="144"/>
      <c r="E141" s="119"/>
      <c r="F141" s="94">
        <v>1</v>
      </c>
      <c r="G141" s="94">
        <v>30109001</v>
      </c>
    </row>
    <row r="142" spans="1:8" x14ac:dyDescent="0.2">
      <c r="C142" s="131"/>
      <c r="D142" s="144"/>
      <c r="E142" s="119"/>
      <c r="F142" s="94"/>
      <c r="G142" s="94"/>
    </row>
    <row r="143" spans="1:8" x14ac:dyDescent="0.2">
      <c r="A143" s="240"/>
      <c r="B143" s="48" t="s">
        <v>70</v>
      </c>
      <c r="C143" s="106"/>
      <c r="D143" s="143">
        <f>SUM(D144)</f>
        <v>0</v>
      </c>
      <c r="F143" s="21"/>
      <c r="G143" s="21"/>
    </row>
    <row r="144" spans="1:8" x14ac:dyDescent="0.2">
      <c r="A144" s="240"/>
      <c r="C144" s="131"/>
      <c r="D144" s="144"/>
      <c r="E144" s="119"/>
      <c r="F144" s="94"/>
      <c r="G144" s="94"/>
    </row>
    <row r="145" spans="1:8" x14ac:dyDescent="0.2">
      <c r="A145" s="240"/>
    </row>
    <row r="146" spans="1:8" x14ac:dyDescent="0.2">
      <c r="A146" s="235" t="s">
        <v>14</v>
      </c>
      <c r="B146" s="236" t="s">
        <v>13</v>
      </c>
      <c r="C146" s="133"/>
      <c r="D146" s="142">
        <f>+D147+D156+D151+D159</f>
        <v>45202</v>
      </c>
    </row>
    <row r="147" spans="1:8" x14ac:dyDescent="0.2">
      <c r="A147" s="239"/>
      <c r="B147" s="48" t="s">
        <v>61</v>
      </c>
      <c r="D147" s="143">
        <f>SUM(D148:D149)</f>
        <v>25202</v>
      </c>
    </row>
    <row r="148" spans="1:8" x14ac:dyDescent="0.2">
      <c r="A148" s="239"/>
      <c r="C148" s="131">
        <v>44418</v>
      </c>
      <c r="D148" s="144">
        <v>25202</v>
      </c>
      <c r="E148" s="119" t="s">
        <v>433</v>
      </c>
      <c r="F148" s="94">
        <v>1</v>
      </c>
      <c r="G148" s="94">
        <v>4010313</v>
      </c>
      <c r="H148" s="21" t="s">
        <v>610</v>
      </c>
    </row>
    <row r="149" spans="1:8" x14ac:dyDescent="0.2">
      <c r="A149" s="239"/>
      <c r="C149" s="131"/>
      <c r="D149" s="144"/>
      <c r="E149" s="119"/>
      <c r="F149" s="94"/>
      <c r="G149" s="94"/>
    </row>
    <row r="150" spans="1:8" x14ac:dyDescent="0.2">
      <c r="A150" s="239"/>
      <c r="D150" s="32"/>
      <c r="E150" s="33"/>
      <c r="F150" s="33"/>
      <c r="G150" s="33"/>
    </row>
    <row r="151" spans="1:8" x14ac:dyDescent="0.2">
      <c r="A151" s="239"/>
      <c r="B151" s="48" t="s">
        <v>99</v>
      </c>
      <c r="D151" s="143">
        <f>SUM(D152:D154)</f>
        <v>20000</v>
      </c>
    </row>
    <row r="152" spans="1:8" x14ac:dyDescent="0.2">
      <c r="A152" s="239"/>
      <c r="C152" s="131">
        <v>44409</v>
      </c>
      <c r="D152" s="144">
        <v>20000</v>
      </c>
      <c r="E152" s="119" t="s">
        <v>531</v>
      </c>
      <c r="F152" s="94">
        <v>1</v>
      </c>
      <c r="G152" s="94">
        <v>4010328</v>
      </c>
      <c r="H152" s="21" t="s">
        <v>615</v>
      </c>
    </row>
    <row r="153" spans="1:8" x14ac:dyDescent="0.2">
      <c r="A153" s="239"/>
      <c r="C153" s="131"/>
      <c r="D153" s="144"/>
      <c r="E153" s="119"/>
      <c r="F153" s="94"/>
      <c r="G153" s="94"/>
    </row>
    <row r="154" spans="1:8" x14ac:dyDescent="0.2">
      <c r="A154" s="239"/>
      <c r="C154" s="131"/>
      <c r="D154" s="144"/>
      <c r="E154" s="119"/>
      <c r="F154" s="94"/>
      <c r="G154" s="94"/>
    </row>
    <row r="155" spans="1:8" x14ac:dyDescent="0.2">
      <c r="A155" s="239"/>
      <c r="C155" s="131"/>
      <c r="D155" s="144"/>
      <c r="E155" s="119"/>
      <c r="F155" s="94"/>
      <c r="G155" s="94"/>
    </row>
    <row r="156" spans="1:8" x14ac:dyDescent="0.2">
      <c r="A156" s="239"/>
      <c r="B156" s="48" t="s">
        <v>62</v>
      </c>
      <c r="D156" s="143">
        <f>SUM(D157)</f>
        <v>0</v>
      </c>
    </row>
    <row r="157" spans="1:8" x14ac:dyDescent="0.2">
      <c r="A157" s="21"/>
      <c r="B157" s="21"/>
      <c r="C157" s="131"/>
      <c r="D157" s="144"/>
      <c r="E157" s="119"/>
      <c r="F157" s="94"/>
      <c r="G157" s="130"/>
      <c r="H157" s="116"/>
    </row>
    <row r="158" spans="1:8" x14ac:dyDescent="0.2">
      <c r="A158" s="239"/>
      <c r="D158" s="32"/>
      <c r="E158" s="33"/>
      <c r="F158" s="33"/>
      <c r="G158" s="33"/>
    </row>
    <row r="159" spans="1:8" x14ac:dyDescent="0.2">
      <c r="A159" s="239"/>
      <c r="B159" s="48" t="s">
        <v>72</v>
      </c>
      <c r="D159" s="143">
        <f>SUM(D160)</f>
        <v>0</v>
      </c>
    </row>
    <row r="160" spans="1:8" x14ac:dyDescent="0.2">
      <c r="A160" s="241"/>
      <c r="C160" s="131"/>
      <c r="D160" s="144"/>
      <c r="E160" s="119"/>
      <c r="F160" s="94"/>
      <c r="G160" s="94"/>
    </row>
    <row r="161" spans="1:8" x14ac:dyDescent="0.2">
      <c r="A161" s="239"/>
      <c r="D161" s="32"/>
      <c r="E161" s="33"/>
      <c r="G161" s="81"/>
    </row>
    <row r="162" spans="1:8" x14ac:dyDescent="0.2">
      <c r="A162" s="239"/>
      <c r="D162" s="32"/>
      <c r="E162" s="33"/>
      <c r="G162" s="81"/>
    </row>
    <row r="163" spans="1:8" x14ac:dyDescent="0.2">
      <c r="A163" s="235" t="s">
        <v>16</v>
      </c>
      <c r="B163" s="236" t="s">
        <v>17</v>
      </c>
      <c r="C163" s="133"/>
      <c r="D163" s="142">
        <f>+D164+D166+D170+D174+D176+D180+D186</f>
        <v>10962204</v>
      </c>
    </row>
    <row r="164" spans="1:8" x14ac:dyDescent="0.2">
      <c r="A164" s="241"/>
      <c r="B164" s="48" t="s">
        <v>131</v>
      </c>
      <c r="D164" s="143">
        <f>+D165</f>
        <v>0</v>
      </c>
    </row>
    <row r="165" spans="1:8" x14ac:dyDescent="0.2">
      <c r="A165" s="241"/>
      <c r="D165" s="143"/>
      <c r="E165" s="32"/>
    </row>
    <row r="166" spans="1:8" x14ac:dyDescent="0.2">
      <c r="A166" s="241"/>
      <c r="B166" s="48" t="s">
        <v>63</v>
      </c>
      <c r="D166" s="143">
        <f>SUM(D167)</f>
        <v>0</v>
      </c>
    </row>
    <row r="167" spans="1:8" x14ac:dyDescent="0.2">
      <c r="A167" s="21"/>
      <c r="B167" s="21"/>
      <c r="C167" s="131"/>
      <c r="D167" s="144"/>
      <c r="E167" s="119"/>
      <c r="F167" s="163">
        <v>1</v>
      </c>
      <c r="G167" s="164"/>
      <c r="H167" s="165"/>
    </row>
    <row r="168" spans="1:8" x14ac:dyDescent="0.2">
      <c r="A168" s="239"/>
      <c r="D168" s="32"/>
      <c r="E168" s="33"/>
      <c r="F168" s="33"/>
      <c r="G168" s="62"/>
    </row>
    <row r="169" spans="1:8" x14ac:dyDescent="0.2">
      <c r="A169" s="239"/>
      <c r="D169" s="32"/>
      <c r="E169" s="33"/>
      <c r="F169" s="33"/>
      <c r="G169" s="62"/>
    </row>
    <row r="170" spans="1:8" x14ac:dyDescent="0.2">
      <c r="A170" s="241"/>
      <c r="B170" s="48" t="s">
        <v>64</v>
      </c>
      <c r="C170" s="106"/>
      <c r="D170" s="143">
        <f>SUM(D171:D172)</f>
        <v>0</v>
      </c>
    </row>
    <row r="171" spans="1:8" x14ac:dyDescent="0.2">
      <c r="A171" s="241"/>
      <c r="C171" s="131"/>
      <c r="D171" s="146"/>
      <c r="E171" s="120"/>
      <c r="F171" s="121">
        <v>1</v>
      </c>
      <c r="G171" s="94"/>
    </row>
    <row r="172" spans="1:8" x14ac:dyDescent="0.2">
      <c r="A172" s="241"/>
      <c r="C172" s="131"/>
      <c r="D172" s="146"/>
      <c r="E172" s="120"/>
      <c r="F172" s="121">
        <v>1</v>
      </c>
      <c r="G172" s="94"/>
    </row>
    <row r="173" spans="1:8" x14ac:dyDescent="0.2">
      <c r="A173" s="241"/>
      <c r="D173" s="32"/>
      <c r="E173" s="33"/>
    </row>
    <row r="174" spans="1:8" x14ac:dyDescent="0.2">
      <c r="A174" s="241"/>
      <c r="B174" s="48" t="s">
        <v>108</v>
      </c>
      <c r="D174" s="143">
        <f>SUM(D175)</f>
        <v>0</v>
      </c>
    </row>
    <row r="175" spans="1:8" x14ac:dyDescent="0.2">
      <c r="A175" s="241"/>
      <c r="D175" s="143"/>
    </row>
    <row r="176" spans="1:8" x14ac:dyDescent="0.2">
      <c r="A176" s="241"/>
      <c r="B176" s="48" t="s">
        <v>130</v>
      </c>
      <c r="D176" s="143">
        <f>SUM(D177:D178)</f>
        <v>394704</v>
      </c>
    </row>
    <row r="177" spans="1:8" x14ac:dyDescent="0.2">
      <c r="A177" s="241"/>
      <c r="C177" s="134">
        <v>44417</v>
      </c>
      <c r="D177" s="47">
        <v>112994</v>
      </c>
      <c r="E177" s="21" t="s">
        <v>616</v>
      </c>
      <c r="F177" s="75">
        <v>1</v>
      </c>
      <c r="G177" s="80">
        <v>4010333</v>
      </c>
    </row>
    <row r="178" spans="1:8" x14ac:dyDescent="0.2">
      <c r="A178" s="241"/>
      <c r="C178" s="134">
        <v>44417</v>
      </c>
      <c r="D178" s="47">
        <v>281710</v>
      </c>
      <c r="E178" s="21" t="s">
        <v>617</v>
      </c>
      <c r="F178" s="75">
        <v>1</v>
      </c>
      <c r="G178" s="80">
        <v>4010333</v>
      </c>
    </row>
    <row r="179" spans="1:8" x14ac:dyDescent="0.2">
      <c r="A179" s="241"/>
      <c r="C179" s="131"/>
      <c r="D179" s="144"/>
      <c r="E179" s="119"/>
      <c r="F179" s="94"/>
      <c r="G179" s="94"/>
    </row>
    <row r="180" spans="1:8" x14ac:dyDescent="0.2">
      <c r="A180" s="241"/>
      <c r="B180" s="48" t="s">
        <v>81</v>
      </c>
      <c r="D180" s="143">
        <f>SUM(D181:D184)</f>
        <v>10567500</v>
      </c>
    </row>
    <row r="181" spans="1:8" x14ac:dyDescent="0.2">
      <c r="A181" s="241"/>
      <c r="C181" s="131">
        <v>44438</v>
      </c>
      <c r="D181" s="146">
        <v>10567500</v>
      </c>
      <c r="E181" s="120" t="s">
        <v>620</v>
      </c>
      <c r="F181" s="121">
        <v>1</v>
      </c>
      <c r="G181" s="94">
        <v>4010336</v>
      </c>
      <c r="H181" s="21" t="s">
        <v>619</v>
      </c>
    </row>
    <row r="182" spans="1:8" x14ac:dyDescent="0.2">
      <c r="A182" s="241"/>
      <c r="C182" s="131"/>
      <c r="D182" s="146"/>
      <c r="E182" s="120"/>
      <c r="F182" s="121">
        <v>1</v>
      </c>
      <c r="G182" s="94"/>
    </row>
    <row r="183" spans="1:8" x14ac:dyDescent="0.2">
      <c r="A183" s="241"/>
      <c r="C183" s="131"/>
      <c r="D183" s="146"/>
      <c r="E183" s="120"/>
      <c r="F183" s="121">
        <v>1</v>
      </c>
      <c r="G183" s="94"/>
    </row>
    <row r="184" spans="1:8" x14ac:dyDescent="0.2">
      <c r="A184" s="241"/>
      <c r="C184" s="131"/>
      <c r="D184" s="146"/>
      <c r="E184" s="120"/>
      <c r="F184" s="121">
        <v>1</v>
      </c>
      <c r="G184" s="94"/>
    </row>
    <row r="185" spans="1:8" x14ac:dyDescent="0.2">
      <c r="A185" s="241"/>
      <c r="C185" s="131"/>
      <c r="D185" s="144"/>
      <c r="E185" s="119"/>
      <c r="F185" s="94"/>
      <c r="G185" s="94"/>
    </row>
    <row r="186" spans="1:8" x14ac:dyDescent="0.2">
      <c r="A186" s="241"/>
      <c r="B186" s="48" t="s">
        <v>65</v>
      </c>
      <c r="C186" s="106"/>
      <c r="D186" s="143"/>
      <c r="F186" s="21"/>
      <c r="G186" s="21"/>
    </row>
    <row r="187" spans="1:8" x14ac:dyDescent="0.2">
      <c r="A187" s="241"/>
      <c r="C187" s="131"/>
      <c r="D187" s="144"/>
      <c r="E187" s="119"/>
      <c r="F187" s="94"/>
      <c r="G187" s="94"/>
    </row>
    <row r="188" spans="1:8" x14ac:dyDescent="0.2">
      <c r="A188" s="241"/>
      <c r="D188" s="32"/>
      <c r="E188" s="33"/>
    </row>
    <row r="189" spans="1:8" x14ac:dyDescent="0.2">
      <c r="A189" s="235" t="s">
        <v>18</v>
      </c>
      <c r="B189" s="236" t="s">
        <v>101</v>
      </c>
      <c r="C189" s="133"/>
      <c r="D189" s="142">
        <f>D190+D193</f>
        <v>595057</v>
      </c>
    </row>
    <row r="190" spans="1:8" x14ac:dyDescent="0.2">
      <c r="A190" s="241"/>
      <c r="B190" s="48" t="s">
        <v>109</v>
      </c>
      <c r="D190" s="143">
        <f>SUM(D191:D192)</f>
        <v>595057</v>
      </c>
    </row>
    <row r="191" spans="1:8" x14ac:dyDescent="0.2">
      <c r="A191" s="241"/>
      <c r="C191" s="131">
        <v>44409</v>
      </c>
      <c r="D191" s="252">
        <v>595057</v>
      </c>
      <c r="E191" s="33" t="s">
        <v>533</v>
      </c>
      <c r="F191" s="121">
        <v>1</v>
      </c>
      <c r="G191" s="94">
        <v>4010335</v>
      </c>
      <c r="H191" s="21" t="s">
        <v>618</v>
      </c>
    </row>
    <row r="192" spans="1:8" x14ac:dyDescent="0.2">
      <c r="A192" s="241"/>
      <c r="D192" s="32"/>
      <c r="E192" s="33"/>
      <c r="G192" s="94"/>
    </row>
    <row r="193" spans="1:8" x14ac:dyDescent="0.2">
      <c r="A193" s="241"/>
      <c r="B193" s="48" t="s">
        <v>66</v>
      </c>
      <c r="C193" s="106"/>
      <c r="D193" s="143">
        <f>SUM(D194:D195)</f>
        <v>0</v>
      </c>
      <c r="E193" s="33"/>
      <c r="F193" s="33"/>
      <c r="G193" s="33"/>
    </row>
    <row r="194" spans="1:8" x14ac:dyDescent="0.2">
      <c r="A194" s="241"/>
      <c r="C194" s="258"/>
      <c r="D194" s="252"/>
      <c r="E194" s="33"/>
      <c r="F194" s="33">
        <v>1</v>
      </c>
      <c r="G194" s="33">
        <v>4010336</v>
      </c>
    </row>
    <row r="195" spans="1:8" x14ac:dyDescent="0.2">
      <c r="A195" s="241"/>
      <c r="C195" s="106"/>
      <c r="D195" s="252"/>
      <c r="E195" s="33"/>
      <c r="F195" s="33">
        <v>1</v>
      </c>
      <c r="G195" s="33">
        <v>4010336</v>
      </c>
    </row>
    <row r="196" spans="1:8" x14ac:dyDescent="0.2">
      <c r="A196" s="241"/>
      <c r="C196" s="131"/>
      <c r="D196" s="144"/>
      <c r="E196" s="33"/>
      <c r="F196" s="94"/>
      <c r="G196" s="94"/>
      <c r="H196" s="122"/>
    </row>
    <row r="197" spans="1:8" x14ac:dyDescent="0.2">
      <c r="A197" s="241"/>
      <c r="C197" s="131"/>
      <c r="D197" s="144"/>
      <c r="E197" s="119"/>
      <c r="F197" s="94"/>
      <c r="G197" s="94"/>
      <c r="H197" s="122"/>
    </row>
    <row r="198" spans="1:8" x14ac:dyDescent="0.2">
      <c r="A198" s="239"/>
      <c r="C198" s="135"/>
    </row>
    <row r="199" spans="1:8" x14ac:dyDescent="0.2">
      <c r="A199" s="235" t="s">
        <v>19</v>
      </c>
      <c r="B199" s="236" t="s">
        <v>21</v>
      </c>
      <c r="C199" s="133"/>
      <c r="D199" s="142">
        <f>+D200</f>
        <v>8627</v>
      </c>
    </row>
    <row r="200" spans="1:8" x14ac:dyDescent="0.2">
      <c r="A200" s="239"/>
      <c r="B200" s="48" t="s">
        <v>22</v>
      </c>
      <c r="D200" s="143">
        <f>SUM(D201:D203)</f>
        <v>8627</v>
      </c>
    </row>
    <row r="201" spans="1:8" x14ac:dyDescent="0.2">
      <c r="A201" s="239"/>
      <c r="C201" s="131">
        <v>44435</v>
      </c>
      <c r="D201" s="144">
        <v>8627</v>
      </c>
      <c r="E201" s="119" t="s">
        <v>622</v>
      </c>
      <c r="F201" s="94">
        <v>1</v>
      </c>
      <c r="G201" s="94">
        <v>4020701</v>
      </c>
      <c r="H201" s="116"/>
    </row>
    <row r="202" spans="1:8" x14ac:dyDescent="0.2">
      <c r="A202" s="239"/>
      <c r="C202" s="131"/>
      <c r="D202" s="144"/>
      <c r="E202" s="85"/>
      <c r="F202" s="94">
        <v>1</v>
      </c>
      <c r="G202" s="94">
        <v>4021101</v>
      </c>
      <c r="H202" s="116"/>
    </row>
    <row r="203" spans="1:8" x14ac:dyDescent="0.2">
      <c r="A203" s="239"/>
      <c r="C203" s="131"/>
      <c r="D203" s="144"/>
      <c r="E203" s="33"/>
      <c r="F203" s="94"/>
      <c r="G203" s="94"/>
      <c r="H203" s="116"/>
    </row>
    <row r="204" spans="1:8" x14ac:dyDescent="0.2">
      <c r="A204" s="239"/>
      <c r="C204" s="131"/>
      <c r="D204" s="144"/>
      <c r="E204" s="119"/>
      <c r="F204" s="94"/>
      <c r="G204" s="94"/>
      <c r="H204" s="116"/>
    </row>
    <row r="205" spans="1:8" s="75" customFormat="1" x14ac:dyDescent="0.2">
      <c r="A205" s="239"/>
      <c r="B205" s="48"/>
      <c r="C205" s="134"/>
      <c r="D205" s="32"/>
      <c r="E205" s="33"/>
      <c r="G205" s="81"/>
    </row>
    <row r="206" spans="1:8" x14ac:dyDescent="0.2">
      <c r="A206" s="236" t="s">
        <v>20</v>
      </c>
      <c r="B206" s="236" t="s">
        <v>23</v>
      </c>
      <c r="C206" s="133"/>
      <c r="D206" s="142">
        <f>+D207</f>
        <v>1336984</v>
      </c>
    </row>
    <row r="207" spans="1:8" x14ac:dyDescent="0.2">
      <c r="B207" s="48" t="s">
        <v>32</v>
      </c>
      <c r="D207" s="143">
        <f>SUM(D208:D209)</f>
        <v>1336984</v>
      </c>
    </row>
    <row r="208" spans="1:8" x14ac:dyDescent="0.2">
      <c r="A208" s="48"/>
      <c r="C208" s="134">
        <v>44439</v>
      </c>
      <c r="D208" s="32">
        <v>1242439</v>
      </c>
      <c r="E208" s="33" t="s">
        <v>491</v>
      </c>
      <c r="F208" s="119"/>
      <c r="G208" s="94"/>
      <c r="H208" s="23"/>
    </row>
    <row r="209" spans="1:8" x14ac:dyDescent="0.2">
      <c r="A209" s="48"/>
      <c r="C209" s="134">
        <v>44439</v>
      </c>
      <c r="D209" s="47">
        <f>24321+24893+45331</f>
        <v>94545</v>
      </c>
      <c r="E209" s="21" t="s">
        <v>522</v>
      </c>
      <c r="F209" s="119"/>
      <c r="G209" s="94"/>
      <c r="H209" s="23"/>
    </row>
    <row r="210" spans="1:8" x14ac:dyDescent="0.2">
      <c r="A210" s="48"/>
      <c r="C210" s="136"/>
      <c r="D210" s="57"/>
      <c r="E210" s="56"/>
      <c r="F210" s="56"/>
      <c r="G210" s="56"/>
    </row>
    <row r="212" spans="1:8" x14ac:dyDescent="0.2">
      <c r="B212" s="48" t="s">
        <v>44</v>
      </c>
      <c r="D212" s="71">
        <v>113338392</v>
      </c>
    </row>
    <row r="213" spans="1:8" x14ac:dyDescent="0.2">
      <c r="B213" s="48" t="s">
        <v>45</v>
      </c>
      <c r="D213" s="71">
        <v>1735959</v>
      </c>
    </row>
    <row r="214" spans="1:8" ht="13.5" thickBot="1" x14ac:dyDescent="0.25">
      <c r="B214" s="48" t="s">
        <v>46</v>
      </c>
      <c r="D214" s="72">
        <v>9318579</v>
      </c>
    </row>
    <row r="215" spans="1:8" ht="13.5" thickTop="1" x14ac:dyDescent="0.2">
      <c r="C215" s="134" t="s">
        <v>39</v>
      </c>
      <c r="D215" s="71">
        <f>SUM(D212:D214)</f>
        <v>124392930</v>
      </c>
      <c r="E215" s="21" t="s">
        <v>40</v>
      </c>
    </row>
    <row r="216" spans="1:8" x14ac:dyDescent="0.2">
      <c r="A216" s="242"/>
      <c r="B216" s="48" t="s">
        <v>24</v>
      </c>
      <c r="D216" s="71">
        <f>+D1</f>
        <v>14372629</v>
      </c>
      <c r="E216" s="51"/>
      <c r="G216" s="51"/>
    </row>
    <row r="217" spans="1:8" ht="13.5" thickBot="1" x14ac:dyDescent="0.25">
      <c r="A217" s="242"/>
      <c r="B217" s="48" t="s">
        <v>25</v>
      </c>
      <c r="D217" s="72">
        <f>-D79</f>
        <v>-19452828</v>
      </c>
      <c r="E217" s="53"/>
      <c r="G217" s="51"/>
    </row>
    <row r="218" spans="1:8" ht="13.5" thickTop="1" x14ac:dyDescent="0.2">
      <c r="A218" s="242"/>
      <c r="B218" s="243" t="s">
        <v>38</v>
      </c>
      <c r="C218" s="137"/>
      <c r="D218" s="73">
        <f>SUM(D216:D217)</f>
        <v>-5080199</v>
      </c>
    </row>
    <row r="219" spans="1:8" s="22" customFormat="1" x14ac:dyDescent="0.2">
      <c r="A219" s="48"/>
      <c r="B219" s="244" t="s">
        <v>73</v>
      </c>
      <c r="C219" s="138"/>
      <c r="D219" s="74">
        <f>+D215+D218</f>
        <v>119312731</v>
      </c>
      <c r="F219" s="75"/>
      <c r="G219" s="80"/>
      <c r="H219" s="21"/>
    </row>
    <row r="220" spans="1:8" x14ac:dyDescent="0.2">
      <c r="B220" s="48" t="s">
        <v>42</v>
      </c>
      <c r="D220" s="71">
        <f>SUM(D219:D219)</f>
        <v>119312731</v>
      </c>
      <c r="E220" s="21" t="s">
        <v>40</v>
      </c>
    </row>
    <row r="221" spans="1:8" x14ac:dyDescent="0.2">
      <c r="C221" s="134" t="s">
        <v>41</v>
      </c>
      <c r="D221" s="71">
        <f>107675366+1735959+9273248</f>
        <v>118684573</v>
      </c>
    </row>
    <row r="222" spans="1:8" s="22" customFormat="1" x14ac:dyDescent="0.2">
      <c r="A222" s="48"/>
      <c r="B222" s="244" t="s">
        <v>43</v>
      </c>
      <c r="C222" s="138"/>
      <c r="D222" s="74">
        <f>+D221-D220</f>
        <v>-628158</v>
      </c>
      <c r="F222" s="75"/>
      <c r="G222" s="80"/>
      <c r="H222" s="21"/>
    </row>
    <row r="226" spans="1:7" x14ac:dyDescent="0.2">
      <c r="B226" s="245"/>
    </row>
    <row r="227" spans="1:7" x14ac:dyDescent="0.2">
      <c r="B227" s="245"/>
    </row>
    <row r="228" spans="1:7" x14ac:dyDescent="0.2">
      <c r="B228" s="245"/>
    </row>
    <row r="229" spans="1:7" x14ac:dyDescent="0.2">
      <c r="B229" s="245"/>
    </row>
    <row r="230" spans="1:7" x14ac:dyDescent="0.2">
      <c r="B230" s="245"/>
      <c r="C230" s="246"/>
    </row>
    <row r="231" spans="1:7" x14ac:dyDescent="0.2">
      <c r="B231" s="245"/>
    </row>
    <row r="232" spans="1:7" s="49" customFormat="1" x14ac:dyDescent="0.2">
      <c r="A232" s="23"/>
      <c r="B232" s="245"/>
      <c r="C232" s="134"/>
      <c r="D232" s="47"/>
      <c r="E232" s="21"/>
      <c r="F232" s="75"/>
      <c r="G232" s="80"/>
    </row>
    <row r="233" spans="1:7" s="49" customFormat="1" x14ac:dyDescent="0.2">
      <c r="A233" s="23"/>
      <c r="B233" s="245"/>
      <c r="C233" s="134"/>
      <c r="D233" s="47"/>
      <c r="E233" s="21"/>
      <c r="F233" s="75"/>
      <c r="G233" s="80"/>
    </row>
    <row r="234" spans="1:7" s="49" customFormat="1" x14ac:dyDescent="0.2">
      <c r="A234" s="23"/>
      <c r="B234" s="245"/>
      <c r="C234" s="134"/>
      <c r="D234" s="47"/>
      <c r="E234" s="21"/>
      <c r="F234" s="75"/>
      <c r="G234" s="80"/>
    </row>
    <row r="235" spans="1:7" s="49" customFormat="1" x14ac:dyDescent="0.2">
      <c r="A235" s="23"/>
      <c r="B235" s="245"/>
      <c r="C235" s="134"/>
      <c r="D235" s="47"/>
      <c r="E235" s="21"/>
      <c r="F235" s="75"/>
      <c r="G235" s="80"/>
    </row>
    <row r="236" spans="1:7" s="49" customFormat="1" x14ac:dyDescent="0.2">
      <c r="A236" s="23"/>
      <c r="B236" s="245"/>
      <c r="C236" s="134"/>
      <c r="D236" s="47"/>
      <c r="E236" s="21"/>
      <c r="F236" s="75"/>
      <c r="G236" s="80"/>
    </row>
    <row r="247" spans="1:7" x14ac:dyDescent="0.2">
      <c r="A247" s="21"/>
      <c r="B247" s="21"/>
      <c r="C247" s="106"/>
      <c r="F247" s="21"/>
      <c r="G247" s="21"/>
    </row>
    <row r="248" spans="1:7" x14ac:dyDescent="0.2">
      <c r="A248" s="21"/>
      <c r="B248" s="21"/>
      <c r="C248" s="106"/>
      <c r="F248" s="21"/>
      <c r="G248" s="21"/>
    </row>
    <row r="249" spans="1:7" x14ac:dyDescent="0.2">
      <c r="A249" s="21"/>
      <c r="B249" s="21"/>
      <c r="C249" s="106"/>
      <c r="F249" s="21"/>
      <c r="G249" s="21"/>
    </row>
    <row r="250" spans="1:7" x14ac:dyDescent="0.2">
      <c r="A250" s="21"/>
      <c r="B250" s="21"/>
      <c r="C250" s="106"/>
      <c r="F250" s="21"/>
      <c r="G250" s="21"/>
    </row>
    <row r="251" spans="1:7" x14ac:dyDescent="0.2">
      <c r="A251" s="21"/>
      <c r="B251" s="21"/>
      <c r="C251" s="106"/>
      <c r="F251" s="21"/>
      <c r="G251" s="21"/>
    </row>
    <row r="252" spans="1:7" x14ac:dyDescent="0.2">
      <c r="A252" s="21"/>
      <c r="B252" s="21"/>
      <c r="C252" s="106"/>
      <c r="F252" s="21"/>
      <c r="G252" s="21"/>
    </row>
    <row r="253" spans="1:7" x14ac:dyDescent="0.2">
      <c r="A253" s="21"/>
      <c r="B253" s="21"/>
      <c r="C253" s="106"/>
      <c r="F253" s="21"/>
      <c r="G253" s="21"/>
    </row>
    <row r="254" spans="1:7" x14ac:dyDescent="0.2">
      <c r="A254" s="21"/>
      <c r="B254" s="21"/>
      <c r="C254" s="106"/>
      <c r="F254" s="21"/>
      <c r="G254" s="21"/>
    </row>
    <row r="255" spans="1:7" x14ac:dyDescent="0.2">
      <c r="A255" s="21"/>
      <c r="B255" s="21"/>
      <c r="C255" s="106"/>
      <c r="F255" s="21"/>
      <c r="G255" s="21"/>
    </row>
    <row r="256" spans="1:7" x14ac:dyDescent="0.2">
      <c r="A256" s="21"/>
      <c r="B256" s="21"/>
      <c r="C256" s="106"/>
      <c r="F256" s="21"/>
      <c r="G256" s="21"/>
    </row>
    <row r="257" spans="1:7" x14ac:dyDescent="0.2">
      <c r="A257" s="21"/>
      <c r="B257" s="21"/>
      <c r="C257" s="106"/>
      <c r="F257" s="21"/>
      <c r="G257" s="21"/>
    </row>
    <row r="258" spans="1:7" x14ac:dyDescent="0.2">
      <c r="A258" s="21"/>
      <c r="B258" s="21"/>
      <c r="C258" s="106"/>
      <c r="F258" s="21"/>
      <c r="G258" s="21"/>
    </row>
    <row r="259" spans="1:7" x14ac:dyDescent="0.2">
      <c r="A259" s="21"/>
      <c r="B259" s="21"/>
      <c r="C259" s="106"/>
      <c r="F259" s="21"/>
      <c r="G259" s="21"/>
    </row>
    <row r="260" spans="1:7" x14ac:dyDescent="0.2">
      <c r="A260" s="21"/>
      <c r="B260" s="21"/>
      <c r="C260" s="106"/>
      <c r="F260" s="21"/>
      <c r="G260" s="21"/>
    </row>
    <row r="261" spans="1:7" x14ac:dyDescent="0.2">
      <c r="A261" s="21"/>
      <c r="B261" s="21"/>
      <c r="C261" s="106"/>
      <c r="F261" s="21"/>
      <c r="G261" s="21"/>
    </row>
    <row r="262" spans="1:7" x14ac:dyDescent="0.2">
      <c r="A262" s="21"/>
      <c r="B262" s="21"/>
      <c r="C262" s="106"/>
      <c r="F262" s="21"/>
      <c r="G262" s="21"/>
    </row>
    <row r="263" spans="1:7" x14ac:dyDescent="0.2">
      <c r="A263" s="21"/>
      <c r="B263" s="21"/>
      <c r="C263" s="106"/>
      <c r="F263" s="21"/>
      <c r="G263" s="21"/>
    </row>
  </sheetData>
  <pageMargins left="0.7" right="0.7" top="0.75" bottom="0.75" header="0.3" footer="0.3"/>
  <pageSetup orientation="portrait" verticalDpi="0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8"/>
  <sheetViews>
    <sheetView topLeftCell="A94" zoomScale="80" zoomScaleNormal="80" workbookViewId="0">
      <selection activeCell="D233" sqref="D233"/>
    </sheetView>
  </sheetViews>
  <sheetFormatPr baseColWidth="10" defaultColWidth="32.5703125" defaultRowHeight="12.75" x14ac:dyDescent="0.2"/>
  <cols>
    <col min="1" max="1" width="2.85546875" style="23" bestFit="1" customWidth="1"/>
    <col min="2" max="2" width="18.140625" style="48" customWidth="1"/>
    <col min="3" max="3" width="20.5703125" style="134" bestFit="1" customWidth="1"/>
    <col min="4" max="4" width="14.28515625" style="47" customWidth="1"/>
    <col min="5" max="5" width="41.42578125" style="21" bestFit="1" customWidth="1"/>
    <col min="6" max="6" width="2.28515625" style="75" bestFit="1" customWidth="1"/>
    <col min="7" max="7" width="9.85546875" style="80" bestFit="1" customWidth="1"/>
    <col min="8" max="16384" width="32.5703125" style="21"/>
  </cols>
  <sheetData>
    <row r="1" spans="1:8" x14ac:dyDescent="0.2">
      <c r="B1" s="234" t="s">
        <v>35</v>
      </c>
      <c r="C1" s="132"/>
      <c r="D1" s="140">
        <f>+D4+D36+D40+D88</f>
        <v>15868565</v>
      </c>
    </row>
    <row r="2" spans="1:8" x14ac:dyDescent="0.2">
      <c r="B2" s="234" t="s">
        <v>36</v>
      </c>
      <c r="C2" s="132"/>
      <c r="D2" s="141"/>
    </row>
    <row r="4" spans="1:8" x14ac:dyDescent="0.2">
      <c r="A4" s="235" t="s">
        <v>0</v>
      </c>
      <c r="B4" s="236" t="s">
        <v>1</v>
      </c>
      <c r="C4" s="133"/>
      <c r="D4" s="142">
        <f>+D5+D11+D17+D23+D28+D34</f>
        <v>1816295</v>
      </c>
    </row>
    <row r="5" spans="1:8" s="22" customFormat="1" x14ac:dyDescent="0.2">
      <c r="A5" s="237"/>
      <c r="B5" s="238" t="s">
        <v>2</v>
      </c>
      <c r="C5" s="134"/>
      <c r="D5" s="143">
        <f>SUM(D6:D8)</f>
        <v>1201295</v>
      </c>
      <c r="F5" s="75"/>
      <c r="G5" s="80"/>
      <c r="H5" s="21"/>
    </row>
    <row r="6" spans="1:8" s="22" customFormat="1" x14ac:dyDescent="0.2">
      <c r="A6" s="237"/>
      <c r="B6" s="238"/>
      <c r="C6" s="131">
        <v>44455</v>
      </c>
      <c r="D6" s="144">
        <v>1201295</v>
      </c>
      <c r="E6" s="119" t="s">
        <v>400</v>
      </c>
      <c r="F6" s="94">
        <v>1</v>
      </c>
      <c r="G6" s="94">
        <v>3010103</v>
      </c>
      <c r="H6" s="21" t="s">
        <v>408</v>
      </c>
    </row>
    <row r="7" spans="1:8" s="22" customFormat="1" x14ac:dyDescent="0.2">
      <c r="A7" s="237"/>
      <c r="B7" s="238"/>
      <c r="C7" s="131"/>
      <c r="D7" s="144"/>
      <c r="E7" s="119"/>
      <c r="F7" s="94"/>
      <c r="G7" s="94"/>
      <c r="H7" s="21"/>
    </row>
    <row r="8" spans="1:8" s="22" customFormat="1" x14ac:dyDescent="0.2">
      <c r="A8" s="237"/>
      <c r="B8" s="238"/>
      <c r="C8" s="131"/>
      <c r="D8" s="144"/>
      <c r="E8" s="119"/>
      <c r="F8" s="94"/>
      <c r="G8" s="94"/>
      <c r="H8" s="21"/>
    </row>
    <row r="9" spans="1:8" s="22" customFormat="1" x14ac:dyDescent="0.2">
      <c r="A9" s="237"/>
      <c r="B9" s="238"/>
      <c r="C9" s="131"/>
      <c r="D9" s="144"/>
      <c r="E9" s="119"/>
      <c r="F9" s="94"/>
      <c r="G9" s="94"/>
      <c r="H9" s="21"/>
    </row>
    <row r="10" spans="1:8" s="22" customFormat="1" x14ac:dyDescent="0.2">
      <c r="A10" s="237"/>
      <c r="B10" s="238"/>
      <c r="C10" s="131"/>
      <c r="D10" s="144"/>
      <c r="E10" s="119"/>
      <c r="F10" s="94"/>
      <c r="G10" s="94"/>
      <c r="H10" s="251"/>
    </row>
    <row r="11" spans="1:8" s="22" customFormat="1" x14ac:dyDescent="0.2">
      <c r="A11" s="237"/>
      <c r="B11" s="238" t="s">
        <v>3</v>
      </c>
      <c r="C11" s="134"/>
      <c r="D11" s="143">
        <f>SUM(D12:D15)</f>
        <v>0</v>
      </c>
      <c r="F11" s="75"/>
      <c r="G11" s="80"/>
      <c r="H11" s="21"/>
    </row>
    <row r="12" spans="1:8" s="22" customFormat="1" x14ac:dyDescent="0.2">
      <c r="A12" s="237"/>
      <c r="B12" s="238"/>
      <c r="C12" s="131"/>
      <c r="D12" s="144"/>
      <c r="E12" s="119" t="s">
        <v>409</v>
      </c>
      <c r="F12" s="94">
        <v>1</v>
      </c>
      <c r="G12" s="94">
        <v>3010104</v>
      </c>
      <c r="H12" s="21"/>
    </row>
    <row r="13" spans="1:8" s="22" customFormat="1" x14ac:dyDescent="0.2">
      <c r="A13" s="237"/>
      <c r="B13" s="238"/>
      <c r="C13" s="131"/>
      <c r="D13" s="144"/>
      <c r="E13" s="119"/>
      <c r="F13" s="94"/>
      <c r="G13" s="94"/>
      <c r="H13" s="21"/>
    </row>
    <row r="14" spans="1:8" s="22" customFormat="1" x14ac:dyDescent="0.2">
      <c r="A14" s="237"/>
      <c r="B14" s="238"/>
      <c r="C14" s="131"/>
      <c r="D14" s="144"/>
      <c r="E14" s="119"/>
      <c r="F14" s="94"/>
      <c r="G14" s="94"/>
      <c r="H14" s="21"/>
    </row>
    <row r="15" spans="1:8" s="22" customFormat="1" x14ac:dyDescent="0.2">
      <c r="A15" s="237"/>
      <c r="B15" s="238"/>
      <c r="C15" s="131"/>
      <c r="D15" s="144"/>
      <c r="E15" s="119"/>
      <c r="F15" s="94"/>
      <c r="G15" s="94"/>
      <c r="H15" s="21"/>
    </row>
    <row r="16" spans="1:8" s="22" customFormat="1" x14ac:dyDescent="0.2">
      <c r="A16" s="237"/>
      <c r="B16" s="238"/>
      <c r="C16" s="134"/>
      <c r="D16" s="32"/>
      <c r="E16" s="33"/>
      <c r="F16" s="75"/>
      <c r="G16" s="80"/>
      <c r="H16" s="21"/>
    </row>
    <row r="17" spans="1:8" s="22" customFormat="1" x14ac:dyDescent="0.2">
      <c r="A17" s="237"/>
      <c r="B17" s="238" t="s">
        <v>4</v>
      </c>
      <c r="C17" s="134"/>
      <c r="D17" s="143">
        <f>SUM(D18:D19)</f>
        <v>615000</v>
      </c>
      <c r="F17" s="75"/>
      <c r="G17" s="80"/>
      <c r="H17" s="21"/>
    </row>
    <row r="18" spans="1:8" s="22" customFormat="1" x14ac:dyDescent="0.2">
      <c r="A18" s="237"/>
      <c r="B18" s="238"/>
      <c r="C18" s="131">
        <v>44447</v>
      </c>
      <c r="D18" s="144">
        <v>300000</v>
      </c>
      <c r="E18" s="98" t="s">
        <v>414</v>
      </c>
      <c r="F18" s="94">
        <v>1</v>
      </c>
      <c r="G18" s="94">
        <v>3010105</v>
      </c>
      <c r="H18" s="21" t="s">
        <v>623</v>
      </c>
    </row>
    <row r="19" spans="1:8" s="22" customFormat="1" x14ac:dyDescent="0.2">
      <c r="A19" s="237"/>
      <c r="B19" s="238"/>
      <c r="C19" s="131">
        <v>44455</v>
      </c>
      <c r="D19" s="144">
        <v>315000</v>
      </c>
      <c r="E19" s="98" t="s">
        <v>414</v>
      </c>
      <c r="F19" s="94">
        <v>1</v>
      </c>
      <c r="G19" s="94">
        <v>3010105</v>
      </c>
      <c r="H19" s="21" t="s">
        <v>624</v>
      </c>
    </row>
    <row r="20" spans="1:8" s="22" customFormat="1" x14ac:dyDescent="0.2">
      <c r="A20" s="237"/>
      <c r="B20" s="238"/>
      <c r="C20" s="131"/>
      <c r="D20" s="144"/>
      <c r="E20" s="98"/>
      <c r="F20" s="94"/>
      <c r="G20" s="94"/>
      <c r="H20" s="21"/>
    </row>
    <row r="21" spans="1:8" s="22" customFormat="1" x14ac:dyDescent="0.2">
      <c r="A21" s="237"/>
      <c r="B21" s="238"/>
      <c r="C21" s="131"/>
      <c r="D21" s="144"/>
      <c r="E21" s="98"/>
      <c r="F21" s="94"/>
      <c r="G21" s="94"/>
      <c r="H21" s="21"/>
    </row>
    <row r="22" spans="1:8" s="22" customFormat="1" x14ac:dyDescent="0.2">
      <c r="A22" s="237"/>
      <c r="B22" s="238"/>
      <c r="C22" s="134"/>
      <c r="D22" s="32"/>
      <c r="E22" s="33"/>
      <c r="F22" s="33"/>
      <c r="G22" s="33"/>
      <c r="H22" s="21"/>
    </row>
    <row r="23" spans="1:8" s="22" customFormat="1" x14ac:dyDescent="0.2">
      <c r="A23" s="237"/>
      <c r="B23" s="238" t="s">
        <v>5</v>
      </c>
      <c r="C23" s="134"/>
      <c r="D23" s="143">
        <f>SUM(D24:D26)</f>
        <v>0</v>
      </c>
      <c r="F23" s="75"/>
      <c r="G23" s="80"/>
      <c r="H23" s="21"/>
    </row>
    <row r="24" spans="1:8" s="22" customFormat="1" x14ac:dyDescent="0.2">
      <c r="A24" s="237"/>
      <c r="B24" s="238"/>
      <c r="C24" s="131"/>
      <c r="D24" s="144"/>
      <c r="E24" s="119" t="s">
        <v>417</v>
      </c>
      <c r="F24" s="94">
        <v>1</v>
      </c>
      <c r="G24" s="94">
        <v>3010106</v>
      </c>
      <c r="H24" s="21"/>
    </row>
    <row r="25" spans="1:8" s="22" customFormat="1" x14ac:dyDescent="0.2">
      <c r="A25" s="237"/>
      <c r="B25" s="238"/>
      <c r="C25" s="131"/>
      <c r="D25" s="144"/>
      <c r="E25" s="119" t="s">
        <v>417</v>
      </c>
      <c r="F25" s="94">
        <v>1</v>
      </c>
      <c r="G25" s="94">
        <v>3010106</v>
      </c>
      <c r="H25" s="21"/>
    </row>
    <row r="26" spans="1:8" s="22" customFormat="1" x14ac:dyDescent="0.2">
      <c r="A26" s="237"/>
      <c r="B26" s="238"/>
      <c r="C26" s="131"/>
      <c r="D26" s="144"/>
      <c r="E26" s="119"/>
      <c r="F26" s="94"/>
      <c r="G26" s="94"/>
      <c r="H26" s="21"/>
    </row>
    <row r="27" spans="1:8" s="22" customFormat="1" x14ac:dyDescent="0.2">
      <c r="A27" s="237"/>
      <c r="B27" s="238"/>
      <c r="C27" s="131"/>
      <c r="D27" s="144"/>
      <c r="E27" s="119"/>
      <c r="F27" s="94"/>
      <c r="G27" s="94"/>
      <c r="H27" s="21"/>
    </row>
    <row r="28" spans="1:8" s="22" customFormat="1" x14ac:dyDescent="0.2">
      <c r="A28" s="237"/>
      <c r="B28" s="238" t="s">
        <v>6</v>
      </c>
      <c r="C28" s="134"/>
      <c r="D28" s="143">
        <f>SUM(D29:D30)</f>
        <v>0</v>
      </c>
      <c r="F28" s="75"/>
      <c r="G28" s="80"/>
      <c r="H28" s="21"/>
    </row>
    <row r="29" spans="1:8" s="22" customFormat="1" x14ac:dyDescent="0.2">
      <c r="A29" s="237"/>
      <c r="B29" s="238"/>
      <c r="C29" s="134"/>
      <c r="D29" s="144"/>
      <c r="E29" s="119" t="s">
        <v>517</v>
      </c>
      <c r="F29" s="75">
        <v>1</v>
      </c>
      <c r="G29" s="80">
        <v>3010107</v>
      </c>
      <c r="H29" s="21"/>
    </row>
    <row r="30" spans="1:8" s="22" customFormat="1" x14ac:dyDescent="0.2">
      <c r="A30" s="237"/>
      <c r="B30" s="238"/>
      <c r="C30" s="134"/>
      <c r="D30" s="144"/>
      <c r="E30" s="119" t="s">
        <v>517</v>
      </c>
      <c r="F30" s="75">
        <v>1</v>
      </c>
      <c r="G30" s="80">
        <v>3010107</v>
      </c>
      <c r="H30" s="21"/>
    </row>
    <row r="31" spans="1:8" s="22" customFormat="1" x14ac:dyDescent="0.2">
      <c r="A31" s="237"/>
      <c r="B31" s="238"/>
      <c r="C31" s="134"/>
      <c r="D31" s="143"/>
      <c r="F31" s="75"/>
      <c r="G31" s="80"/>
      <c r="H31" s="21"/>
    </row>
    <row r="32" spans="1:8" s="22" customFormat="1" x14ac:dyDescent="0.2">
      <c r="A32" s="237"/>
      <c r="B32" s="238"/>
      <c r="C32" s="134"/>
      <c r="D32" s="143"/>
      <c r="F32" s="75"/>
      <c r="G32" s="80"/>
      <c r="H32" s="21"/>
    </row>
    <row r="33" spans="1:8" s="22" customFormat="1" x14ac:dyDescent="0.2">
      <c r="A33" s="237"/>
      <c r="B33" s="238"/>
      <c r="C33" s="134"/>
      <c r="D33" s="32"/>
      <c r="E33" s="33"/>
      <c r="F33" s="75"/>
      <c r="G33" s="80"/>
      <c r="H33" s="21"/>
    </row>
    <row r="34" spans="1:8" s="22" customFormat="1" x14ac:dyDescent="0.2">
      <c r="A34" s="237"/>
      <c r="B34" s="238" t="s">
        <v>51</v>
      </c>
      <c r="C34" s="134"/>
      <c r="D34" s="143">
        <f>SUM(D35:D35)</f>
        <v>0</v>
      </c>
      <c r="F34" s="75"/>
      <c r="G34" s="80"/>
      <c r="H34" s="21"/>
    </row>
    <row r="35" spans="1:8" s="22" customFormat="1" x14ac:dyDescent="0.2">
      <c r="A35" s="239"/>
      <c r="B35" s="48"/>
      <c r="C35" s="134"/>
      <c r="D35" s="47"/>
      <c r="E35" s="21"/>
      <c r="F35" s="75"/>
      <c r="G35" s="80"/>
      <c r="H35" s="21"/>
    </row>
    <row r="36" spans="1:8" s="22" customFormat="1" x14ac:dyDescent="0.2">
      <c r="A36" s="235" t="s">
        <v>7</v>
      </c>
      <c r="B36" s="236" t="s">
        <v>74</v>
      </c>
      <c r="C36" s="133"/>
      <c r="D36" s="142">
        <f>+D37</f>
        <v>0</v>
      </c>
      <c r="E36" s="21"/>
      <c r="F36" s="75"/>
      <c r="G36" s="80"/>
      <c r="H36" s="21"/>
    </row>
    <row r="37" spans="1:8" s="22" customFormat="1" x14ac:dyDescent="0.2">
      <c r="A37" s="240"/>
      <c r="B37" s="48" t="s">
        <v>75</v>
      </c>
      <c r="C37" s="134"/>
      <c r="D37" s="143">
        <f>+D38</f>
        <v>0</v>
      </c>
      <c r="E37" s="21"/>
      <c r="F37" s="75"/>
      <c r="G37" s="80"/>
      <c r="H37" s="21"/>
    </row>
    <row r="39" spans="1:8" x14ac:dyDescent="0.2">
      <c r="A39" s="239"/>
      <c r="B39" s="238"/>
      <c r="D39" s="32"/>
      <c r="E39" s="33"/>
      <c r="F39" s="33"/>
      <c r="G39" s="33"/>
    </row>
    <row r="40" spans="1:8" x14ac:dyDescent="0.2">
      <c r="A40" s="235" t="s">
        <v>8</v>
      </c>
      <c r="B40" s="236" t="s">
        <v>9</v>
      </c>
      <c r="C40" s="133"/>
      <c r="D40" s="142">
        <f>+D41+D66+D72+D80+D83</f>
        <v>13598786</v>
      </c>
    </row>
    <row r="41" spans="1:8" s="22" customFormat="1" x14ac:dyDescent="0.2">
      <c r="A41" s="237"/>
      <c r="B41" s="238" t="s">
        <v>76</v>
      </c>
      <c r="C41" s="134"/>
      <c r="D41" s="143">
        <f>SUM(D42:D62)</f>
        <v>480000</v>
      </c>
      <c r="F41" s="75"/>
      <c r="G41" s="80"/>
      <c r="H41" s="21"/>
    </row>
    <row r="42" spans="1:8" s="22" customFormat="1" x14ac:dyDescent="0.2">
      <c r="A42" s="237"/>
      <c r="B42" s="238"/>
      <c r="C42" s="131">
        <v>44445</v>
      </c>
      <c r="D42" s="144">
        <v>15000</v>
      </c>
      <c r="E42" s="21" t="s">
        <v>628</v>
      </c>
      <c r="F42" s="33">
        <v>1</v>
      </c>
      <c r="G42" s="33">
        <v>3010114</v>
      </c>
      <c r="H42" s="23"/>
    </row>
    <row r="43" spans="1:8" s="22" customFormat="1" x14ac:dyDescent="0.2">
      <c r="A43" s="237"/>
      <c r="B43" s="238"/>
      <c r="C43" s="131">
        <v>44445</v>
      </c>
      <c r="D43" s="144">
        <v>15000</v>
      </c>
      <c r="E43" s="21" t="s">
        <v>629</v>
      </c>
      <c r="F43" s="33">
        <v>1</v>
      </c>
      <c r="G43" s="33">
        <v>3010114</v>
      </c>
      <c r="H43" s="23"/>
    </row>
    <row r="44" spans="1:8" s="22" customFormat="1" x14ac:dyDescent="0.2">
      <c r="A44" s="237"/>
      <c r="B44" s="238"/>
      <c r="C44" s="131">
        <v>44446</v>
      </c>
      <c r="D44" s="144">
        <v>15000</v>
      </c>
      <c r="E44" s="21" t="s">
        <v>630</v>
      </c>
      <c r="F44" s="33">
        <v>1</v>
      </c>
      <c r="G44" s="33">
        <v>3010114</v>
      </c>
      <c r="H44" s="23"/>
    </row>
    <row r="45" spans="1:8" s="22" customFormat="1" x14ac:dyDescent="0.2">
      <c r="A45" s="237"/>
      <c r="B45" s="238"/>
      <c r="C45" s="131">
        <v>44446</v>
      </c>
      <c r="D45" s="144">
        <v>15000</v>
      </c>
      <c r="E45" s="21" t="s">
        <v>631</v>
      </c>
      <c r="F45" s="33">
        <v>1</v>
      </c>
      <c r="G45" s="33">
        <v>3010114</v>
      </c>
      <c r="H45" s="23"/>
    </row>
    <row r="46" spans="1:8" s="22" customFormat="1" x14ac:dyDescent="0.2">
      <c r="A46" s="237"/>
      <c r="B46" s="238"/>
      <c r="C46" s="131">
        <v>44452</v>
      </c>
      <c r="D46" s="144">
        <v>45000</v>
      </c>
      <c r="E46" s="21" t="s">
        <v>632</v>
      </c>
      <c r="F46" s="33">
        <v>1</v>
      </c>
      <c r="G46" s="33">
        <v>3010114</v>
      </c>
      <c r="H46" s="23"/>
    </row>
    <row r="47" spans="1:8" s="22" customFormat="1" x14ac:dyDescent="0.2">
      <c r="A47" s="237"/>
      <c r="B47" s="238"/>
      <c r="C47" s="131">
        <v>44452</v>
      </c>
      <c r="D47" s="144">
        <v>45000</v>
      </c>
      <c r="E47" s="21" t="s">
        <v>633</v>
      </c>
      <c r="F47" s="33">
        <v>1</v>
      </c>
      <c r="G47" s="33">
        <v>3010114</v>
      </c>
      <c r="H47" s="23"/>
    </row>
    <row r="48" spans="1:8" s="22" customFormat="1" x14ac:dyDescent="0.2">
      <c r="A48" s="237"/>
      <c r="B48" s="238"/>
      <c r="C48" s="131">
        <v>44453</v>
      </c>
      <c r="D48" s="144">
        <v>45000</v>
      </c>
      <c r="E48" s="21" t="s">
        <v>634</v>
      </c>
      <c r="F48" s="33">
        <v>1</v>
      </c>
      <c r="G48" s="33">
        <v>3010114</v>
      </c>
      <c r="H48" s="23"/>
    </row>
    <row r="49" spans="1:8" s="22" customFormat="1" x14ac:dyDescent="0.2">
      <c r="A49" s="237"/>
      <c r="B49" s="238"/>
      <c r="C49" s="131">
        <v>44453</v>
      </c>
      <c r="D49" s="144">
        <v>15000</v>
      </c>
      <c r="E49" s="21" t="s">
        <v>635</v>
      </c>
      <c r="F49" s="33">
        <v>1</v>
      </c>
      <c r="G49" s="33">
        <v>3010114</v>
      </c>
      <c r="H49" s="23"/>
    </row>
    <row r="50" spans="1:8" s="22" customFormat="1" x14ac:dyDescent="0.2">
      <c r="A50" s="237"/>
      <c r="B50" s="238"/>
      <c r="C50" s="131">
        <v>44453</v>
      </c>
      <c r="D50" s="144">
        <v>15000</v>
      </c>
      <c r="E50" s="21" t="s">
        <v>636</v>
      </c>
      <c r="F50" s="33">
        <v>1</v>
      </c>
      <c r="G50" s="33">
        <v>3010114</v>
      </c>
      <c r="H50" s="23"/>
    </row>
    <row r="51" spans="1:8" s="22" customFormat="1" x14ac:dyDescent="0.2">
      <c r="A51" s="237"/>
      <c r="B51" s="238"/>
      <c r="C51" s="131">
        <v>44454</v>
      </c>
      <c r="D51" s="144">
        <v>15000</v>
      </c>
      <c r="E51" s="21" t="s">
        <v>637</v>
      </c>
      <c r="F51" s="33">
        <v>1</v>
      </c>
      <c r="G51" s="33">
        <v>3010114</v>
      </c>
      <c r="H51" s="23"/>
    </row>
    <row r="52" spans="1:8" s="22" customFormat="1" x14ac:dyDescent="0.2">
      <c r="A52" s="237"/>
      <c r="B52" s="238"/>
      <c r="C52" s="131">
        <v>44455</v>
      </c>
      <c r="D52" s="144">
        <v>15000</v>
      </c>
      <c r="E52" s="21" t="s">
        <v>638</v>
      </c>
      <c r="F52" s="33">
        <v>1</v>
      </c>
      <c r="G52" s="33">
        <v>3010114</v>
      </c>
      <c r="H52" s="23"/>
    </row>
    <row r="53" spans="1:8" s="22" customFormat="1" x14ac:dyDescent="0.2">
      <c r="A53" s="237"/>
      <c r="B53" s="238"/>
      <c r="C53" s="131">
        <v>44459</v>
      </c>
      <c r="D53" s="144">
        <v>15000</v>
      </c>
      <c r="E53" s="21" t="s">
        <v>639</v>
      </c>
      <c r="F53" s="33">
        <v>1</v>
      </c>
      <c r="G53" s="33">
        <v>3010114</v>
      </c>
      <c r="H53" s="23"/>
    </row>
    <row r="54" spans="1:8" s="22" customFormat="1" x14ac:dyDescent="0.2">
      <c r="A54" s="237"/>
      <c r="B54" s="238"/>
      <c r="C54" s="131">
        <v>44459</v>
      </c>
      <c r="D54" s="144">
        <v>30000</v>
      </c>
      <c r="E54" s="21" t="s">
        <v>640</v>
      </c>
      <c r="F54" s="33">
        <v>1</v>
      </c>
      <c r="G54" s="33">
        <v>3010114</v>
      </c>
      <c r="H54" s="23"/>
    </row>
    <row r="55" spans="1:8" s="22" customFormat="1" x14ac:dyDescent="0.2">
      <c r="A55" s="237"/>
      <c r="B55" s="238"/>
      <c r="C55" s="131">
        <v>44459</v>
      </c>
      <c r="D55" s="144">
        <v>30000</v>
      </c>
      <c r="E55" s="21" t="s">
        <v>641</v>
      </c>
      <c r="F55" s="33">
        <v>1</v>
      </c>
      <c r="G55" s="33">
        <v>3010114</v>
      </c>
      <c r="H55" s="23"/>
    </row>
    <row r="56" spans="1:8" s="22" customFormat="1" x14ac:dyDescent="0.2">
      <c r="A56" s="237"/>
      <c r="B56" s="238"/>
      <c r="C56" s="131">
        <v>44461</v>
      </c>
      <c r="D56" s="144">
        <v>15000</v>
      </c>
      <c r="E56" s="21" t="s">
        <v>642</v>
      </c>
      <c r="F56" s="33">
        <v>1</v>
      </c>
      <c r="G56" s="33">
        <v>3010114</v>
      </c>
      <c r="H56" s="23"/>
    </row>
    <row r="57" spans="1:8" s="22" customFormat="1" x14ac:dyDescent="0.2">
      <c r="A57" s="237"/>
      <c r="B57" s="238"/>
      <c r="C57" s="131">
        <v>44462</v>
      </c>
      <c r="D57" s="144">
        <v>15000</v>
      </c>
      <c r="E57" s="21" t="s">
        <v>643</v>
      </c>
      <c r="F57" s="33">
        <v>1</v>
      </c>
      <c r="G57" s="33">
        <v>3010114</v>
      </c>
      <c r="H57" s="23"/>
    </row>
    <row r="58" spans="1:8" s="22" customFormat="1" x14ac:dyDescent="0.2">
      <c r="A58" s="237"/>
      <c r="B58" s="238"/>
      <c r="C58" s="131">
        <v>44463</v>
      </c>
      <c r="D58" s="144">
        <v>45000</v>
      </c>
      <c r="E58" s="21" t="s">
        <v>644</v>
      </c>
      <c r="F58" s="33">
        <v>1</v>
      </c>
      <c r="G58" s="33">
        <v>3010114</v>
      </c>
      <c r="H58" s="23"/>
    </row>
    <row r="59" spans="1:8" s="22" customFormat="1" x14ac:dyDescent="0.2">
      <c r="A59" s="237"/>
      <c r="B59" s="238"/>
      <c r="C59" s="131">
        <v>44467</v>
      </c>
      <c r="D59" s="144">
        <v>15000</v>
      </c>
      <c r="E59" s="21" t="s">
        <v>645</v>
      </c>
      <c r="F59" s="33">
        <v>1</v>
      </c>
      <c r="G59" s="33">
        <v>3010114</v>
      </c>
      <c r="H59" s="23"/>
    </row>
    <row r="60" spans="1:8" s="22" customFormat="1" x14ac:dyDescent="0.2">
      <c r="A60" s="237"/>
      <c r="B60" s="238"/>
      <c r="C60" s="131">
        <v>44468</v>
      </c>
      <c r="D60" s="144">
        <v>15000</v>
      </c>
      <c r="E60" s="21" t="s">
        <v>646</v>
      </c>
      <c r="F60" s="33">
        <v>1</v>
      </c>
      <c r="G60" s="33">
        <v>3010114</v>
      </c>
      <c r="H60" s="23"/>
    </row>
    <row r="61" spans="1:8" s="22" customFormat="1" x14ac:dyDescent="0.2">
      <c r="A61" s="237"/>
      <c r="B61" s="238"/>
      <c r="C61" s="131">
        <v>44468</v>
      </c>
      <c r="D61" s="144">
        <v>30000</v>
      </c>
      <c r="E61" s="119" t="s">
        <v>647</v>
      </c>
      <c r="F61" s="33">
        <v>1</v>
      </c>
      <c r="G61" s="33">
        <v>3010114</v>
      </c>
      <c r="H61" s="23"/>
    </row>
    <row r="62" spans="1:8" s="22" customFormat="1" x14ac:dyDescent="0.2">
      <c r="A62" s="237"/>
      <c r="B62" s="238"/>
      <c r="C62" s="131">
        <v>44468</v>
      </c>
      <c r="D62" s="144">
        <v>15000</v>
      </c>
      <c r="E62" s="119" t="s">
        <v>648</v>
      </c>
      <c r="F62" s="33">
        <v>1</v>
      </c>
      <c r="G62" s="33">
        <v>3010114</v>
      </c>
      <c r="H62" s="23"/>
    </row>
    <row r="63" spans="1:8" x14ac:dyDescent="0.2">
      <c r="A63" s="239"/>
      <c r="B63" s="238"/>
      <c r="E63" s="119"/>
      <c r="F63" s="33"/>
      <c r="G63" s="33"/>
      <c r="H63" s="23"/>
    </row>
    <row r="64" spans="1:8" x14ac:dyDescent="0.2">
      <c r="A64" s="239"/>
      <c r="B64" s="238"/>
      <c r="D64" s="145"/>
      <c r="E64" s="119"/>
      <c r="H64" s="76"/>
    </row>
    <row r="65" spans="1:8" x14ac:dyDescent="0.2">
      <c r="A65" s="239"/>
      <c r="B65" s="238"/>
      <c r="D65" s="145"/>
      <c r="H65" s="76"/>
    </row>
    <row r="66" spans="1:8" x14ac:dyDescent="0.2">
      <c r="A66" s="237"/>
      <c r="B66" s="238" t="s">
        <v>52</v>
      </c>
      <c r="D66" s="143">
        <f>SUM(D67:D68)</f>
        <v>0</v>
      </c>
    </row>
    <row r="67" spans="1:8" x14ac:dyDescent="0.2">
      <c r="A67" s="237"/>
      <c r="B67" s="238"/>
      <c r="C67" s="134">
        <v>44468</v>
      </c>
      <c r="D67" s="262">
        <v>10118785</v>
      </c>
      <c r="E67" s="21" t="s">
        <v>607</v>
      </c>
      <c r="F67" s="75">
        <v>1</v>
      </c>
      <c r="G67" s="80">
        <v>3010108</v>
      </c>
      <c r="H67" s="21" t="s">
        <v>625</v>
      </c>
    </row>
    <row r="68" spans="1:8" x14ac:dyDescent="0.2">
      <c r="A68" s="237"/>
      <c r="B68" s="238"/>
      <c r="C68" s="134">
        <v>44468</v>
      </c>
      <c r="D68" s="263">
        <v>-10118785</v>
      </c>
      <c r="E68" s="21" t="s">
        <v>607</v>
      </c>
      <c r="F68" s="75">
        <v>1</v>
      </c>
      <c r="G68" s="80">
        <v>3010108</v>
      </c>
      <c r="H68" s="21" t="s">
        <v>626</v>
      </c>
    </row>
    <row r="69" spans="1:8" x14ac:dyDescent="0.2">
      <c r="A69" s="237"/>
      <c r="B69" s="238"/>
      <c r="D69" s="32"/>
      <c r="E69" s="33"/>
      <c r="F69" s="33"/>
      <c r="G69" s="33"/>
    </row>
    <row r="70" spans="1:8" x14ac:dyDescent="0.2">
      <c r="A70" s="237"/>
      <c r="B70" s="238"/>
      <c r="C70" s="131"/>
      <c r="D70" s="144"/>
      <c r="E70" s="119"/>
      <c r="F70" s="94"/>
      <c r="G70" s="94"/>
    </row>
    <row r="71" spans="1:8" x14ac:dyDescent="0.2">
      <c r="A71" s="237"/>
      <c r="B71" s="238"/>
      <c r="C71" s="131"/>
      <c r="D71" s="144"/>
      <c r="E71" s="119"/>
      <c r="F71" s="94"/>
      <c r="G71" s="94"/>
    </row>
    <row r="72" spans="1:8" x14ac:dyDescent="0.2">
      <c r="A72" s="239"/>
      <c r="B72" s="238" t="s">
        <v>34</v>
      </c>
      <c r="D72" s="143">
        <f>SUM(D73:D78)</f>
        <v>3000000</v>
      </c>
    </row>
    <row r="73" spans="1:8" ht="12" customHeight="1" x14ac:dyDescent="0.2">
      <c r="A73" s="239"/>
      <c r="B73" s="238"/>
      <c r="C73" s="134">
        <v>44442</v>
      </c>
      <c r="D73" s="144">
        <v>1500000</v>
      </c>
      <c r="E73" s="21" t="s">
        <v>627</v>
      </c>
      <c r="F73" s="75">
        <v>1</v>
      </c>
      <c r="G73" s="80">
        <v>30101010</v>
      </c>
    </row>
    <row r="74" spans="1:8" x14ac:dyDescent="0.2">
      <c r="A74" s="239"/>
      <c r="B74" s="238"/>
      <c r="C74" s="134">
        <v>44468</v>
      </c>
      <c r="D74" s="144">
        <v>1500000</v>
      </c>
      <c r="E74" s="21" t="s">
        <v>609</v>
      </c>
      <c r="F74" s="75">
        <v>1</v>
      </c>
      <c r="G74" s="80">
        <v>30101010</v>
      </c>
    </row>
    <row r="75" spans="1:8" x14ac:dyDescent="0.2">
      <c r="A75" s="239"/>
      <c r="B75" s="238"/>
      <c r="D75" s="144"/>
    </row>
    <row r="76" spans="1:8" x14ac:dyDescent="0.2">
      <c r="A76" s="239"/>
      <c r="B76" s="238"/>
      <c r="D76" s="144"/>
    </row>
    <row r="77" spans="1:8" x14ac:dyDescent="0.2">
      <c r="A77" s="239"/>
      <c r="B77" s="238"/>
      <c r="D77" s="144"/>
    </row>
    <row r="78" spans="1:8" x14ac:dyDescent="0.2">
      <c r="A78" s="239"/>
      <c r="B78" s="238"/>
      <c r="C78" s="131"/>
      <c r="D78" s="144"/>
      <c r="F78" s="94"/>
      <c r="G78" s="94"/>
    </row>
    <row r="79" spans="1:8" x14ac:dyDescent="0.2">
      <c r="A79" s="239"/>
      <c r="B79" s="238"/>
      <c r="D79" s="32"/>
      <c r="E79" s="33"/>
      <c r="F79" s="33"/>
      <c r="G79" s="33"/>
    </row>
    <row r="80" spans="1:8" x14ac:dyDescent="0.2">
      <c r="A80" s="239"/>
      <c r="B80" s="238" t="s">
        <v>90</v>
      </c>
      <c r="D80" s="143">
        <f>SUM(D81)</f>
        <v>0</v>
      </c>
      <c r="E80" s="33"/>
      <c r="G80" s="81"/>
    </row>
    <row r="81" spans="1:8" x14ac:dyDescent="0.2">
      <c r="A81" s="239"/>
      <c r="B81" s="238"/>
      <c r="D81" s="32"/>
      <c r="E81" s="33"/>
      <c r="G81" s="81"/>
    </row>
    <row r="82" spans="1:8" x14ac:dyDescent="0.2">
      <c r="A82" s="239"/>
      <c r="B82" s="238"/>
      <c r="D82" s="32"/>
      <c r="E82" s="33"/>
      <c r="G82" s="81"/>
    </row>
    <row r="83" spans="1:8" s="76" customFormat="1" x14ac:dyDescent="0.2">
      <c r="A83" s="239"/>
      <c r="B83" s="238" t="s">
        <v>117</v>
      </c>
      <c r="C83" s="115"/>
      <c r="D83" s="143">
        <f>SUM(D84:D85)</f>
        <v>10118786</v>
      </c>
      <c r="E83" s="21"/>
      <c r="F83" s="75"/>
      <c r="G83" s="80"/>
    </row>
    <row r="84" spans="1:8" s="76" customFormat="1" x14ac:dyDescent="0.2">
      <c r="A84" s="239"/>
      <c r="B84" s="238"/>
      <c r="C84" s="131">
        <v>44468</v>
      </c>
      <c r="D84" s="144">
        <v>10118786</v>
      </c>
      <c r="E84" s="21" t="s">
        <v>650</v>
      </c>
      <c r="F84" s="75">
        <v>1</v>
      </c>
      <c r="G84" s="80">
        <v>3010115</v>
      </c>
      <c r="H84" s="76" t="s">
        <v>649</v>
      </c>
    </row>
    <row r="85" spans="1:8" s="76" customFormat="1" x14ac:dyDescent="0.2">
      <c r="A85" s="239"/>
      <c r="B85" s="238"/>
      <c r="C85" s="115"/>
      <c r="D85" s="143"/>
      <c r="E85" s="21"/>
      <c r="F85" s="75"/>
      <c r="G85" s="80"/>
    </row>
    <row r="86" spans="1:8" s="76" customFormat="1" x14ac:dyDescent="0.2">
      <c r="A86" s="239"/>
      <c r="C86" s="134"/>
      <c r="D86" s="145"/>
      <c r="E86" s="21"/>
      <c r="F86" s="75"/>
      <c r="G86" s="80"/>
    </row>
    <row r="87" spans="1:8" s="76" customFormat="1" x14ac:dyDescent="0.2">
      <c r="A87" s="239"/>
      <c r="C87" s="115"/>
      <c r="D87" s="145"/>
      <c r="E87" s="32"/>
      <c r="F87" s="75"/>
      <c r="G87" s="80"/>
    </row>
    <row r="88" spans="1:8" s="76" customFormat="1" x14ac:dyDescent="0.2">
      <c r="A88" s="235" t="s">
        <v>14</v>
      </c>
      <c r="B88" s="236" t="s">
        <v>53</v>
      </c>
      <c r="C88" s="133"/>
      <c r="D88" s="142">
        <f>+D89</f>
        <v>453484</v>
      </c>
      <c r="E88" s="21"/>
      <c r="F88" s="75"/>
      <c r="G88" s="80"/>
    </row>
    <row r="89" spans="1:8" s="76" customFormat="1" x14ac:dyDescent="0.2">
      <c r="A89" s="239"/>
      <c r="B89" s="238" t="s">
        <v>77</v>
      </c>
      <c r="C89" s="134"/>
      <c r="D89" s="143">
        <f>SUM(D90:D92)</f>
        <v>453484</v>
      </c>
      <c r="E89" s="21"/>
      <c r="F89" s="75"/>
      <c r="G89" s="80"/>
    </row>
    <row r="90" spans="1:8" s="76" customFormat="1" x14ac:dyDescent="0.2">
      <c r="A90" s="48"/>
      <c r="B90" s="48"/>
      <c r="C90" s="134">
        <v>44442</v>
      </c>
      <c r="D90" s="47">
        <v>12994</v>
      </c>
      <c r="E90" s="21" t="s">
        <v>651</v>
      </c>
      <c r="F90" s="33">
        <v>1</v>
      </c>
      <c r="G90" s="33">
        <v>3020302</v>
      </c>
      <c r="H90" s="125"/>
    </row>
    <row r="91" spans="1:8" s="76" customFormat="1" x14ac:dyDescent="0.2">
      <c r="A91" s="48"/>
      <c r="B91" s="48"/>
      <c r="C91" s="134">
        <v>44459</v>
      </c>
      <c r="D91" s="47">
        <v>26488</v>
      </c>
      <c r="E91" s="21" t="s">
        <v>672</v>
      </c>
      <c r="F91" s="33">
        <v>1</v>
      </c>
      <c r="G91" s="33">
        <v>4021101</v>
      </c>
      <c r="H91" s="125"/>
    </row>
    <row r="92" spans="1:8" s="76" customFormat="1" x14ac:dyDescent="0.2">
      <c r="A92" s="48"/>
      <c r="B92" s="48"/>
      <c r="C92" s="134">
        <v>44469</v>
      </c>
      <c r="D92" s="47">
        <v>414002</v>
      </c>
      <c r="E92" s="76" t="s">
        <v>673</v>
      </c>
      <c r="F92" s="33">
        <v>1</v>
      </c>
      <c r="G92" s="33">
        <v>3021201</v>
      </c>
      <c r="H92" s="125"/>
    </row>
    <row r="93" spans="1:8" s="76" customFormat="1" x14ac:dyDescent="0.2">
      <c r="A93" s="48"/>
      <c r="B93" s="48"/>
      <c r="C93" s="134"/>
      <c r="D93" s="47"/>
      <c r="E93" s="21"/>
      <c r="F93" s="75"/>
      <c r="G93" s="80"/>
    </row>
    <row r="94" spans="1:8" s="76" customFormat="1" x14ac:dyDescent="0.2">
      <c r="A94" s="23"/>
      <c r="B94" s="234" t="s">
        <v>11</v>
      </c>
      <c r="C94" s="132"/>
      <c r="D94" s="140">
        <f>+D97+D118+D139+D159+D176+D202+D214+D221</f>
        <v>19407777</v>
      </c>
      <c r="E94" s="21"/>
      <c r="F94" s="75"/>
      <c r="G94" s="80"/>
    </row>
    <row r="95" spans="1:8" s="76" customFormat="1" x14ac:dyDescent="0.2">
      <c r="A95" s="23"/>
      <c r="B95" s="234" t="s">
        <v>37</v>
      </c>
      <c r="C95" s="132"/>
      <c r="D95" s="141"/>
      <c r="E95" s="21"/>
      <c r="F95" s="75"/>
      <c r="G95" s="80"/>
    </row>
    <row r="97" spans="1:8" x14ac:dyDescent="0.2">
      <c r="A97" s="235" t="s">
        <v>0</v>
      </c>
      <c r="B97" s="236" t="s">
        <v>12</v>
      </c>
      <c r="C97" s="133"/>
      <c r="D97" s="142">
        <f>+D98+D104+D110+D115</f>
        <v>5897604</v>
      </c>
    </row>
    <row r="98" spans="1:8" x14ac:dyDescent="0.2">
      <c r="A98" s="239"/>
      <c r="B98" s="48" t="s">
        <v>71</v>
      </c>
      <c r="D98" s="143">
        <f>SUM(D99:D103)</f>
        <v>5657441</v>
      </c>
    </row>
    <row r="99" spans="1:8" x14ac:dyDescent="0.2">
      <c r="A99" s="239"/>
      <c r="C99" s="131">
        <v>44469</v>
      </c>
      <c r="D99" s="144">
        <v>5021629</v>
      </c>
      <c r="E99" s="119" t="s">
        <v>597</v>
      </c>
      <c r="F99" s="119">
        <v>1</v>
      </c>
      <c r="G99" s="94">
        <v>4020401</v>
      </c>
      <c r="H99" s="21" t="s">
        <v>668</v>
      </c>
    </row>
    <row r="100" spans="1:8" x14ac:dyDescent="0.2">
      <c r="A100" s="239"/>
      <c r="C100" s="131">
        <v>44469</v>
      </c>
      <c r="D100" s="144">
        <v>36294</v>
      </c>
      <c r="E100" s="119" t="s">
        <v>597</v>
      </c>
      <c r="F100" s="119">
        <v>1</v>
      </c>
      <c r="G100" s="94">
        <v>4020401</v>
      </c>
      <c r="H100" s="21" t="s">
        <v>668</v>
      </c>
    </row>
    <row r="101" spans="1:8" x14ac:dyDescent="0.2">
      <c r="A101" s="239"/>
      <c r="C101" s="131">
        <v>44469</v>
      </c>
      <c r="D101" s="144">
        <v>140000</v>
      </c>
      <c r="E101" s="119" t="s">
        <v>597</v>
      </c>
      <c r="F101" s="119">
        <v>1</v>
      </c>
      <c r="G101" s="94">
        <v>4020401</v>
      </c>
      <c r="H101" s="21" t="s">
        <v>668</v>
      </c>
    </row>
    <row r="102" spans="1:8" x14ac:dyDescent="0.2">
      <c r="A102" s="239"/>
      <c r="C102" s="131">
        <v>44469</v>
      </c>
      <c r="D102" s="144">
        <v>209518</v>
      </c>
      <c r="E102" s="119" t="s">
        <v>597</v>
      </c>
      <c r="F102" s="119">
        <v>1</v>
      </c>
      <c r="G102" s="94">
        <v>4020401</v>
      </c>
      <c r="H102" s="21" t="s">
        <v>668</v>
      </c>
    </row>
    <row r="103" spans="1:8" x14ac:dyDescent="0.2">
      <c r="A103" s="239"/>
      <c r="C103" s="131"/>
      <c r="D103" s="144">
        <v>250000</v>
      </c>
      <c r="E103" s="119" t="s">
        <v>597</v>
      </c>
      <c r="F103" s="94">
        <v>1</v>
      </c>
      <c r="G103" s="94">
        <v>4020401</v>
      </c>
      <c r="H103" s="21" t="s">
        <v>668</v>
      </c>
    </row>
    <row r="104" spans="1:8" x14ac:dyDescent="0.2">
      <c r="B104" s="48" t="s">
        <v>129</v>
      </c>
      <c r="D104" s="67">
        <f>SUM(D105:D108)</f>
        <v>0</v>
      </c>
      <c r="E104" s="33"/>
      <c r="F104" s="33"/>
      <c r="G104" s="93"/>
    </row>
    <row r="105" spans="1:8" x14ac:dyDescent="0.2">
      <c r="A105" s="239"/>
      <c r="C105" s="131"/>
      <c r="D105" s="144"/>
      <c r="E105" s="119"/>
      <c r="F105" s="94"/>
      <c r="G105" s="94"/>
      <c r="H105" s="122"/>
    </row>
    <row r="106" spans="1:8" x14ac:dyDescent="0.2">
      <c r="A106" s="239"/>
      <c r="C106" s="131"/>
      <c r="D106" s="144"/>
      <c r="E106" s="119"/>
      <c r="F106" s="94"/>
      <c r="G106" s="94"/>
      <c r="H106" s="122"/>
    </row>
    <row r="107" spans="1:8" x14ac:dyDescent="0.2">
      <c r="A107" s="239"/>
      <c r="C107" s="131"/>
      <c r="D107" s="144"/>
      <c r="E107" s="119"/>
      <c r="F107" s="94"/>
      <c r="G107" s="94"/>
      <c r="H107" s="122"/>
    </row>
    <row r="108" spans="1:8" x14ac:dyDescent="0.2">
      <c r="A108" s="239"/>
      <c r="C108" s="131"/>
      <c r="D108" s="144"/>
      <c r="E108" s="119"/>
      <c r="F108" s="94"/>
      <c r="G108" s="94"/>
      <c r="H108" s="122"/>
    </row>
    <row r="109" spans="1:8" x14ac:dyDescent="0.2">
      <c r="A109" s="239"/>
    </row>
    <row r="110" spans="1:8" x14ac:dyDescent="0.2">
      <c r="A110" s="239"/>
      <c r="B110" s="48" t="s">
        <v>67</v>
      </c>
      <c r="D110" s="143">
        <f>SUM(D111:D113)</f>
        <v>240163</v>
      </c>
    </row>
    <row r="111" spans="1:8" x14ac:dyDescent="0.2">
      <c r="A111" s="239"/>
      <c r="C111" s="131">
        <v>44452</v>
      </c>
      <c r="D111" s="144">
        <v>240163</v>
      </c>
      <c r="E111" s="119" t="s">
        <v>572</v>
      </c>
      <c r="F111" s="94">
        <v>1</v>
      </c>
      <c r="G111" s="94">
        <v>4010327</v>
      </c>
      <c r="H111" s="21" t="s">
        <v>656</v>
      </c>
    </row>
    <row r="112" spans="1:8" x14ac:dyDescent="0.2">
      <c r="A112" s="239"/>
      <c r="C112" s="131"/>
      <c r="D112" s="144"/>
      <c r="E112" s="119"/>
      <c r="F112" s="94"/>
      <c r="G112" s="94"/>
    </row>
    <row r="113" spans="1:7" x14ac:dyDescent="0.2">
      <c r="A113" s="239"/>
      <c r="C113" s="131"/>
      <c r="D113" s="144"/>
      <c r="F113" s="94"/>
      <c r="G113" s="94"/>
    </row>
    <row r="114" spans="1:7" x14ac:dyDescent="0.2">
      <c r="A114" s="239"/>
      <c r="C114" s="131"/>
      <c r="D114" s="144"/>
      <c r="E114" s="119"/>
      <c r="F114" s="94"/>
      <c r="G114" s="94"/>
    </row>
    <row r="115" spans="1:7" x14ac:dyDescent="0.2">
      <c r="B115" s="48" t="s">
        <v>78</v>
      </c>
      <c r="D115" s="143">
        <f>SUM(D116)</f>
        <v>0</v>
      </c>
    </row>
    <row r="116" spans="1:7" x14ac:dyDescent="0.2">
      <c r="A116" s="239"/>
      <c r="C116" s="131"/>
      <c r="D116" s="144"/>
      <c r="E116" s="119"/>
      <c r="F116" s="94"/>
      <c r="G116" s="94"/>
    </row>
    <row r="118" spans="1:7" x14ac:dyDescent="0.2">
      <c r="A118" s="235" t="s">
        <v>7</v>
      </c>
      <c r="B118" s="236" t="s">
        <v>15</v>
      </c>
      <c r="C118" s="133"/>
      <c r="D118" s="142">
        <f>+D119+D123+D131+D134+D127</f>
        <v>900000</v>
      </c>
    </row>
    <row r="119" spans="1:7" x14ac:dyDescent="0.2">
      <c r="A119" s="239"/>
      <c r="B119" s="48" t="s">
        <v>56</v>
      </c>
      <c r="D119" s="143">
        <f>SUM(D120:D121)</f>
        <v>900000</v>
      </c>
    </row>
    <row r="120" spans="1:7" x14ac:dyDescent="0.2">
      <c r="A120" s="239"/>
      <c r="C120" s="131">
        <v>44447</v>
      </c>
      <c r="D120" s="144">
        <v>600000</v>
      </c>
      <c r="E120" s="119" t="s">
        <v>652</v>
      </c>
      <c r="F120" s="94">
        <v>1</v>
      </c>
      <c r="G120" s="94">
        <v>4010311</v>
      </c>
    </row>
    <row r="121" spans="1:7" x14ac:dyDescent="0.2">
      <c r="A121" s="239"/>
      <c r="C121" s="131">
        <v>44467</v>
      </c>
      <c r="D121" s="144">
        <v>300000</v>
      </c>
      <c r="E121" s="119" t="s">
        <v>653</v>
      </c>
      <c r="F121" s="94">
        <v>1</v>
      </c>
      <c r="G121" s="94">
        <v>4010311</v>
      </c>
    </row>
    <row r="122" spans="1:7" x14ac:dyDescent="0.2">
      <c r="A122" s="239"/>
      <c r="D122" s="32"/>
      <c r="E122" s="33"/>
    </row>
    <row r="123" spans="1:7" x14ac:dyDescent="0.2">
      <c r="A123" s="239"/>
      <c r="B123" s="48" t="s">
        <v>57</v>
      </c>
      <c r="D123" s="143">
        <f>SUM(D124:D125)</f>
        <v>0</v>
      </c>
    </row>
    <row r="124" spans="1:7" x14ac:dyDescent="0.2">
      <c r="A124" s="239"/>
      <c r="C124" s="131"/>
      <c r="D124" s="144"/>
      <c r="E124" s="119"/>
      <c r="F124" s="94">
        <v>1</v>
      </c>
      <c r="G124" s="94">
        <v>30104002</v>
      </c>
    </row>
    <row r="125" spans="1:7" x14ac:dyDescent="0.2">
      <c r="A125" s="239"/>
      <c r="C125" s="131"/>
      <c r="D125" s="144"/>
      <c r="E125" s="98"/>
      <c r="F125" s="94"/>
      <c r="G125" s="94"/>
    </row>
    <row r="126" spans="1:7" x14ac:dyDescent="0.2">
      <c r="A126" s="239"/>
      <c r="C126" s="131"/>
      <c r="D126" s="144"/>
      <c r="E126" s="98"/>
      <c r="F126" s="94"/>
      <c r="G126" s="94"/>
    </row>
    <row r="127" spans="1:7" x14ac:dyDescent="0.2">
      <c r="A127" s="239"/>
      <c r="B127" s="48" t="s">
        <v>97</v>
      </c>
      <c r="D127" s="143">
        <f>SUM(D128:D129)</f>
        <v>0</v>
      </c>
      <c r="E127" s="33"/>
    </row>
    <row r="128" spans="1:7" x14ac:dyDescent="0.2">
      <c r="A128" s="239"/>
      <c r="C128" s="131"/>
      <c r="D128" s="144"/>
      <c r="E128" s="119"/>
      <c r="F128" s="94">
        <v>1</v>
      </c>
      <c r="G128" s="94">
        <v>4010307</v>
      </c>
    </row>
    <row r="129" spans="1:8" x14ac:dyDescent="0.2">
      <c r="A129" s="239"/>
      <c r="C129" s="131"/>
      <c r="D129" s="144"/>
      <c r="E129" s="119"/>
      <c r="F129" s="94"/>
      <c r="G129" s="94"/>
    </row>
    <row r="130" spans="1:8" x14ac:dyDescent="0.2">
      <c r="A130" s="239"/>
      <c r="C130" s="131"/>
      <c r="D130" s="144"/>
      <c r="E130" s="119"/>
      <c r="F130" s="94"/>
      <c r="G130" s="94"/>
    </row>
    <row r="131" spans="1:8" x14ac:dyDescent="0.2">
      <c r="A131" s="239"/>
      <c r="B131" s="48" t="s">
        <v>96</v>
      </c>
      <c r="D131" s="143">
        <f>SUM(D132)</f>
        <v>0</v>
      </c>
    </row>
    <row r="132" spans="1:8" x14ac:dyDescent="0.2">
      <c r="A132" s="239"/>
      <c r="C132" s="131"/>
      <c r="D132" s="144"/>
      <c r="E132" s="119"/>
      <c r="F132" s="94">
        <v>1</v>
      </c>
      <c r="G132" s="94">
        <v>4010330</v>
      </c>
    </row>
    <row r="133" spans="1:8" x14ac:dyDescent="0.2">
      <c r="A133" s="239"/>
      <c r="D133" s="32"/>
      <c r="E133" s="33"/>
    </row>
    <row r="134" spans="1:8" x14ac:dyDescent="0.2">
      <c r="A134" s="239"/>
      <c r="B134" s="48" t="s">
        <v>58</v>
      </c>
      <c r="D134" s="143">
        <f>SUM(D135:D136)</f>
        <v>0</v>
      </c>
    </row>
    <row r="135" spans="1:8" x14ac:dyDescent="0.2">
      <c r="A135" s="239"/>
      <c r="C135" s="131"/>
      <c r="D135" s="144"/>
      <c r="E135" s="119"/>
      <c r="F135" s="94"/>
      <c r="G135" s="94"/>
    </row>
    <row r="136" spans="1:8" x14ac:dyDescent="0.2">
      <c r="A136" s="239"/>
      <c r="C136" s="131"/>
      <c r="D136" s="144"/>
      <c r="E136" s="119"/>
      <c r="F136" s="94"/>
      <c r="G136" s="94"/>
    </row>
    <row r="137" spans="1:8" x14ac:dyDescent="0.2">
      <c r="A137" s="239"/>
      <c r="C137" s="131"/>
      <c r="D137" s="144"/>
      <c r="E137" s="119"/>
      <c r="F137" s="94"/>
      <c r="G137" s="94"/>
    </row>
    <row r="138" spans="1:8" x14ac:dyDescent="0.2">
      <c r="A138" s="239"/>
      <c r="D138" s="32"/>
      <c r="E138" s="33"/>
      <c r="G138" s="81"/>
    </row>
    <row r="139" spans="1:8" x14ac:dyDescent="0.2">
      <c r="A139" s="235" t="s">
        <v>8</v>
      </c>
      <c r="B139" s="236" t="s">
        <v>79</v>
      </c>
      <c r="C139" s="133"/>
      <c r="D139" s="142">
        <f>+D140+D143+D148+D150+D152+D156</f>
        <v>353617</v>
      </c>
    </row>
    <row r="140" spans="1:8" x14ac:dyDescent="0.2">
      <c r="A140" s="239"/>
      <c r="B140" s="48" t="s">
        <v>59</v>
      </c>
      <c r="D140" s="143">
        <f>SUM(D141)</f>
        <v>0</v>
      </c>
    </row>
    <row r="141" spans="1:8" x14ac:dyDescent="0.2">
      <c r="A141" s="21"/>
      <c r="B141" s="21"/>
      <c r="C141" s="131"/>
      <c r="D141" s="144"/>
      <c r="E141" s="119"/>
      <c r="F141" s="94"/>
      <c r="G141" s="94"/>
    </row>
    <row r="142" spans="1:8" x14ac:dyDescent="0.2">
      <c r="A142" s="21"/>
      <c r="B142" s="21"/>
      <c r="C142" s="131"/>
      <c r="D142" s="144"/>
      <c r="E142" s="119"/>
      <c r="F142" s="119"/>
      <c r="G142" s="94"/>
      <c r="H142" s="94"/>
    </row>
    <row r="143" spans="1:8" x14ac:dyDescent="0.2">
      <c r="B143" s="48" t="s">
        <v>60</v>
      </c>
      <c r="C143" s="106"/>
      <c r="D143" s="143">
        <f>SUM(D144:D144)</f>
        <v>353617</v>
      </c>
    </row>
    <row r="144" spans="1:8" x14ac:dyDescent="0.2">
      <c r="A144" s="21"/>
      <c r="B144" s="21"/>
      <c r="C144" s="131"/>
      <c r="D144" s="144">
        <f>38403+74255+231670+9289</f>
        <v>353617</v>
      </c>
      <c r="E144" s="21" t="s">
        <v>655</v>
      </c>
      <c r="F144" s="94">
        <v>1</v>
      </c>
      <c r="G144" s="130">
        <v>4010326</v>
      </c>
      <c r="H144" s="116"/>
    </row>
    <row r="145" spans="1:8" x14ac:dyDescent="0.2">
      <c r="A145" s="21"/>
      <c r="B145" s="21"/>
      <c r="C145" s="131"/>
      <c r="D145" s="144"/>
      <c r="F145" s="94"/>
      <c r="G145" s="130"/>
      <c r="H145" s="116"/>
    </row>
    <row r="146" spans="1:8" x14ac:dyDescent="0.2">
      <c r="A146" s="21"/>
      <c r="B146" s="21"/>
      <c r="C146" s="131"/>
      <c r="D146" s="144"/>
      <c r="F146" s="94"/>
      <c r="G146" s="130"/>
      <c r="H146" s="116"/>
    </row>
    <row r="148" spans="1:8" x14ac:dyDescent="0.2">
      <c r="A148" s="21"/>
      <c r="B148" s="48" t="s">
        <v>98</v>
      </c>
      <c r="C148" s="106"/>
      <c r="D148" s="143">
        <f>+D149</f>
        <v>0</v>
      </c>
      <c r="F148" s="21"/>
      <c r="G148" s="21"/>
    </row>
    <row r="150" spans="1:8" x14ac:dyDescent="0.2">
      <c r="B150" s="48" t="s">
        <v>69</v>
      </c>
      <c r="D150" s="143">
        <f>+D151</f>
        <v>0</v>
      </c>
    </row>
    <row r="151" spans="1:8" x14ac:dyDescent="0.2">
      <c r="D151" s="143"/>
    </row>
    <row r="152" spans="1:8" x14ac:dyDescent="0.2">
      <c r="B152" s="48" t="s">
        <v>80</v>
      </c>
      <c r="D152" s="143">
        <f>SUM(D153:D154)</f>
        <v>0</v>
      </c>
    </row>
    <row r="153" spans="1:8" x14ac:dyDescent="0.2">
      <c r="C153" s="131"/>
      <c r="D153" s="144"/>
      <c r="E153" s="119"/>
      <c r="F153" s="94">
        <v>1</v>
      </c>
      <c r="G153" s="94">
        <v>30109001</v>
      </c>
    </row>
    <row r="154" spans="1:8" x14ac:dyDescent="0.2">
      <c r="C154" s="131"/>
      <c r="D154" s="144"/>
      <c r="E154" s="119"/>
      <c r="F154" s="94">
        <v>1</v>
      </c>
      <c r="G154" s="94">
        <v>30109001</v>
      </c>
    </row>
    <row r="155" spans="1:8" x14ac:dyDescent="0.2">
      <c r="C155" s="131"/>
      <c r="D155" s="144"/>
      <c r="E155" s="119"/>
      <c r="F155" s="94"/>
      <c r="G155" s="94"/>
    </row>
    <row r="156" spans="1:8" x14ac:dyDescent="0.2">
      <c r="A156" s="240"/>
      <c r="B156" s="48" t="s">
        <v>70</v>
      </c>
      <c r="C156" s="106"/>
      <c r="D156" s="143">
        <f>SUM(D157)</f>
        <v>0</v>
      </c>
      <c r="F156" s="21"/>
      <c r="G156" s="21"/>
    </row>
    <row r="157" spans="1:8" x14ac:dyDescent="0.2">
      <c r="A157" s="240"/>
      <c r="C157" s="131"/>
      <c r="D157" s="144"/>
      <c r="E157" s="119"/>
      <c r="F157" s="94"/>
      <c r="G157" s="94"/>
    </row>
    <row r="158" spans="1:8" x14ac:dyDescent="0.2">
      <c r="A158" s="240"/>
    </row>
    <row r="159" spans="1:8" x14ac:dyDescent="0.2">
      <c r="A159" s="235" t="s">
        <v>14</v>
      </c>
      <c r="B159" s="236" t="s">
        <v>13</v>
      </c>
      <c r="C159" s="133"/>
      <c r="D159" s="142">
        <f>+D160+D169+D164+D172</f>
        <v>55152</v>
      </c>
    </row>
    <row r="160" spans="1:8" x14ac:dyDescent="0.2">
      <c r="A160" s="239"/>
      <c r="B160" s="48" t="s">
        <v>61</v>
      </c>
      <c r="D160" s="143">
        <f>SUM(D161:D162)</f>
        <v>25202</v>
      </c>
    </row>
    <row r="161" spans="1:8" x14ac:dyDescent="0.2">
      <c r="A161" s="239"/>
      <c r="C161" s="131">
        <v>44449</v>
      </c>
      <c r="D161" s="144">
        <v>25202</v>
      </c>
      <c r="E161" s="119" t="s">
        <v>433</v>
      </c>
      <c r="F161" s="94">
        <v>1</v>
      </c>
      <c r="G161" s="94">
        <v>4010313</v>
      </c>
      <c r="H161" s="21" t="s">
        <v>654</v>
      </c>
    </row>
    <row r="162" spans="1:8" x14ac:dyDescent="0.2">
      <c r="A162" s="239"/>
      <c r="C162" s="131"/>
      <c r="D162" s="144"/>
      <c r="E162" s="119"/>
      <c r="F162" s="94"/>
      <c r="G162" s="94"/>
    </row>
    <row r="163" spans="1:8" x14ac:dyDescent="0.2">
      <c r="A163" s="239"/>
      <c r="D163" s="32"/>
      <c r="E163" s="33"/>
      <c r="F163" s="33"/>
      <c r="G163" s="33"/>
    </row>
    <row r="164" spans="1:8" x14ac:dyDescent="0.2">
      <c r="A164" s="239"/>
      <c r="B164" s="48" t="s">
        <v>99</v>
      </c>
      <c r="D164" s="143">
        <f>SUM(D165:D167)</f>
        <v>29950</v>
      </c>
    </row>
    <row r="165" spans="1:8" x14ac:dyDescent="0.2">
      <c r="A165" s="239"/>
      <c r="C165" s="131">
        <v>44440</v>
      </c>
      <c r="D165" s="144">
        <v>29950</v>
      </c>
      <c r="E165" s="119" t="s">
        <v>531</v>
      </c>
      <c r="F165" s="94">
        <v>1</v>
      </c>
      <c r="G165" s="94">
        <v>4010328</v>
      </c>
      <c r="H165" s="21" t="s">
        <v>657</v>
      </c>
    </row>
    <row r="166" spans="1:8" x14ac:dyDescent="0.2">
      <c r="A166" s="239"/>
      <c r="C166" s="131"/>
      <c r="D166" s="144"/>
      <c r="E166" s="119"/>
      <c r="F166" s="94"/>
      <c r="G166" s="94"/>
    </row>
    <row r="167" spans="1:8" x14ac:dyDescent="0.2">
      <c r="A167" s="239"/>
      <c r="C167" s="131"/>
      <c r="D167" s="144"/>
      <c r="E167" s="119"/>
      <c r="F167" s="94"/>
      <c r="G167" s="94"/>
    </row>
    <row r="168" spans="1:8" x14ac:dyDescent="0.2">
      <c r="A168" s="239"/>
      <c r="C168" s="131"/>
      <c r="D168" s="144"/>
      <c r="E168" s="119"/>
      <c r="F168" s="94"/>
      <c r="G168" s="94"/>
    </row>
    <row r="169" spans="1:8" x14ac:dyDescent="0.2">
      <c r="A169" s="239"/>
      <c r="B169" s="48" t="s">
        <v>62</v>
      </c>
      <c r="D169" s="143">
        <f>SUM(D170)</f>
        <v>0</v>
      </c>
    </row>
    <row r="170" spans="1:8" x14ac:dyDescent="0.2">
      <c r="A170" s="21"/>
      <c r="B170" s="21"/>
      <c r="C170" s="131"/>
      <c r="D170" s="144"/>
      <c r="E170" s="119"/>
      <c r="F170" s="94"/>
      <c r="G170" s="130"/>
      <c r="H170" s="116"/>
    </row>
    <row r="171" spans="1:8" x14ac:dyDescent="0.2">
      <c r="A171" s="239"/>
      <c r="D171" s="32"/>
      <c r="E171" s="33"/>
      <c r="F171" s="33"/>
      <c r="G171" s="33"/>
    </row>
    <row r="172" spans="1:8" x14ac:dyDescent="0.2">
      <c r="A172" s="239"/>
      <c r="B172" s="48" t="s">
        <v>72</v>
      </c>
      <c r="D172" s="143">
        <f>SUM(D173)</f>
        <v>0</v>
      </c>
    </row>
    <row r="173" spans="1:8" x14ac:dyDescent="0.2">
      <c r="A173" s="241"/>
      <c r="C173" s="131"/>
      <c r="D173" s="144"/>
      <c r="E173" s="119"/>
      <c r="F173" s="94"/>
      <c r="G173" s="94"/>
    </row>
    <row r="174" spans="1:8" x14ac:dyDescent="0.2">
      <c r="A174" s="239"/>
      <c r="D174" s="32"/>
      <c r="E174" s="33"/>
      <c r="G174" s="81"/>
    </row>
    <row r="175" spans="1:8" x14ac:dyDescent="0.2">
      <c r="A175" s="239"/>
      <c r="D175" s="32"/>
      <c r="E175" s="33"/>
      <c r="G175" s="81"/>
    </row>
    <row r="176" spans="1:8" x14ac:dyDescent="0.2">
      <c r="A176" s="235" t="s">
        <v>16</v>
      </c>
      <c r="B176" s="236" t="s">
        <v>17</v>
      </c>
      <c r="C176" s="133"/>
      <c r="D176" s="142">
        <f>+D177+D179+D183+D187+D189+D193+D199</f>
        <v>2000000</v>
      </c>
    </row>
    <row r="177" spans="1:8" x14ac:dyDescent="0.2">
      <c r="A177" s="241"/>
      <c r="B177" s="48" t="s">
        <v>131</v>
      </c>
      <c r="D177" s="143">
        <f>+D178</f>
        <v>0</v>
      </c>
    </row>
    <row r="178" spans="1:8" x14ac:dyDescent="0.2">
      <c r="A178" s="241"/>
      <c r="D178" s="143"/>
      <c r="E178" s="32"/>
    </row>
    <row r="179" spans="1:8" x14ac:dyDescent="0.2">
      <c r="A179" s="241"/>
      <c r="B179" s="48" t="s">
        <v>63</v>
      </c>
      <c r="D179" s="143">
        <f>SUM(D180)</f>
        <v>0</v>
      </c>
    </row>
    <row r="180" spans="1:8" x14ac:dyDescent="0.2">
      <c r="A180" s="21"/>
      <c r="B180" s="21"/>
      <c r="C180" s="131"/>
      <c r="D180" s="144"/>
      <c r="E180" s="119"/>
      <c r="F180" s="163">
        <v>1</v>
      </c>
      <c r="G180" s="164"/>
      <c r="H180" s="165"/>
    </row>
    <row r="181" spans="1:8" x14ac:dyDescent="0.2">
      <c r="A181" s="239"/>
      <c r="D181" s="32"/>
      <c r="E181" s="33"/>
      <c r="F181" s="33"/>
      <c r="G181" s="62"/>
    </row>
    <row r="182" spans="1:8" x14ac:dyDescent="0.2">
      <c r="A182" s="239"/>
      <c r="D182" s="32"/>
      <c r="E182" s="33"/>
      <c r="F182" s="33"/>
      <c r="G182" s="62"/>
    </row>
    <row r="183" spans="1:8" x14ac:dyDescent="0.2">
      <c r="A183" s="241"/>
      <c r="B183" s="48" t="s">
        <v>64</v>
      </c>
      <c r="C183" s="106"/>
      <c r="D183" s="143">
        <f>SUM(D184:D185)</f>
        <v>0</v>
      </c>
    </row>
    <row r="184" spans="1:8" x14ac:dyDescent="0.2">
      <c r="A184" s="241"/>
      <c r="C184" s="131"/>
      <c r="D184" s="146"/>
      <c r="E184" s="120"/>
      <c r="F184" s="121">
        <v>1</v>
      </c>
      <c r="G184" s="94"/>
    </row>
    <row r="185" spans="1:8" x14ac:dyDescent="0.2">
      <c r="A185" s="241"/>
      <c r="C185" s="131"/>
      <c r="D185" s="146"/>
      <c r="E185" s="120"/>
      <c r="F185" s="121">
        <v>1</v>
      </c>
      <c r="G185" s="94"/>
    </row>
    <row r="186" spans="1:8" x14ac:dyDescent="0.2">
      <c r="A186" s="241"/>
      <c r="D186" s="32"/>
      <c r="E186" s="33"/>
    </row>
    <row r="187" spans="1:8" x14ac:dyDescent="0.2">
      <c r="A187" s="241"/>
      <c r="B187" s="48" t="s">
        <v>108</v>
      </c>
      <c r="D187" s="143">
        <f>SUM(D188)</f>
        <v>0</v>
      </c>
    </row>
    <row r="188" spans="1:8" x14ac:dyDescent="0.2">
      <c r="A188" s="241"/>
      <c r="D188" s="143"/>
    </row>
    <row r="189" spans="1:8" x14ac:dyDescent="0.2">
      <c r="A189" s="241"/>
      <c r="B189" s="48" t="s">
        <v>130</v>
      </c>
      <c r="D189" s="143">
        <f>SUM(D190:D191)</f>
        <v>2000000</v>
      </c>
    </row>
    <row r="190" spans="1:8" x14ac:dyDescent="0.2">
      <c r="A190" s="241"/>
      <c r="C190" s="134">
        <v>44447</v>
      </c>
      <c r="D190" s="47">
        <v>2000000</v>
      </c>
      <c r="E190" s="120" t="s">
        <v>658</v>
      </c>
      <c r="F190" s="75">
        <v>1</v>
      </c>
      <c r="G190" s="80">
        <v>4010333</v>
      </c>
    </row>
    <row r="191" spans="1:8" x14ac:dyDescent="0.2">
      <c r="A191" s="241"/>
    </row>
    <row r="192" spans="1:8" x14ac:dyDescent="0.2">
      <c r="A192" s="241"/>
      <c r="C192" s="131"/>
      <c r="D192" s="144"/>
      <c r="E192" s="119"/>
      <c r="F192" s="94"/>
      <c r="G192" s="94"/>
    </row>
    <row r="193" spans="1:8" x14ac:dyDescent="0.2">
      <c r="A193" s="241"/>
      <c r="B193" s="48" t="s">
        <v>81</v>
      </c>
      <c r="D193" s="143">
        <f>SUM(D194:D197)</f>
        <v>0</v>
      </c>
    </row>
    <row r="194" spans="1:8" x14ac:dyDescent="0.2">
      <c r="A194" s="241"/>
      <c r="C194" s="131"/>
      <c r="D194" s="146"/>
      <c r="E194" s="120"/>
      <c r="F194" s="121">
        <v>1</v>
      </c>
      <c r="G194" s="94">
        <v>4010336</v>
      </c>
    </row>
    <row r="195" spans="1:8" x14ac:dyDescent="0.2">
      <c r="A195" s="241"/>
      <c r="C195" s="131"/>
      <c r="D195" s="146"/>
      <c r="E195" s="120"/>
      <c r="F195" s="121">
        <v>1</v>
      </c>
      <c r="G195" s="94"/>
    </row>
    <row r="196" spans="1:8" x14ac:dyDescent="0.2">
      <c r="A196" s="241"/>
      <c r="C196" s="131"/>
      <c r="D196" s="146"/>
      <c r="E196" s="120"/>
      <c r="F196" s="121">
        <v>1</v>
      </c>
      <c r="G196" s="94"/>
    </row>
    <row r="197" spans="1:8" x14ac:dyDescent="0.2">
      <c r="A197" s="241"/>
      <c r="C197" s="131"/>
      <c r="D197" s="146"/>
      <c r="E197" s="120"/>
      <c r="F197" s="121">
        <v>1</v>
      </c>
      <c r="G197" s="94"/>
    </row>
    <row r="198" spans="1:8" x14ac:dyDescent="0.2">
      <c r="A198" s="241"/>
      <c r="C198" s="131"/>
      <c r="D198" s="144"/>
      <c r="E198" s="119"/>
      <c r="F198" s="94"/>
      <c r="G198" s="94"/>
    </row>
    <row r="199" spans="1:8" x14ac:dyDescent="0.2">
      <c r="A199" s="241"/>
      <c r="B199" s="48" t="s">
        <v>65</v>
      </c>
      <c r="C199" s="106"/>
      <c r="D199" s="143"/>
      <c r="F199" s="21"/>
      <c r="G199" s="21"/>
    </row>
    <row r="200" spans="1:8" x14ac:dyDescent="0.2">
      <c r="A200" s="241"/>
      <c r="C200" s="131"/>
      <c r="D200" s="144"/>
      <c r="E200" s="119"/>
      <c r="F200" s="94"/>
      <c r="G200" s="94"/>
    </row>
    <row r="201" spans="1:8" x14ac:dyDescent="0.2">
      <c r="A201" s="241"/>
      <c r="D201" s="32"/>
      <c r="E201" s="33"/>
    </row>
    <row r="202" spans="1:8" x14ac:dyDescent="0.2">
      <c r="A202" s="235" t="s">
        <v>18</v>
      </c>
      <c r="B202" s="236" t="s">
        <v>101</v>
      </c>
      <c r="C202" s="133"/>
      <c r="D202" s="142">
        <f>D203+D206</f>
        <v>10177779</v>
      </c>
    </row>
    <row r="203" spans="1:8" x14ac:dyDescent="0.2">
      <c r="A203" s="241"/>
      <c r="B203" s="48" t="s">
        <v>109</v>
      </c>
      <c r="D203" s="143">
        <f>SUM(D204:D205)</f>
        <v>597779</v>
      </c>
    </row>
    <row r="204" spans="1:8" x14ac:dyDescent="0.2">
      <c r="A204" s="241"/>
      <c r="C204" s="131">
        <v>44440</v>
      </c>
      <c r="D204" s="252">
        <v>597779</v>
      </c>
      <c r="E204" s="33" t="s">
        <v>533</v>
      </c>
      <c r="F204" s="121">
        <v>1</v>
      </c>
      <c r="G204" s="94">
        <v>4010335</v>
      </c>
      <c r="H204" s="21" t="s">
        <v>659</v>
      </c>
    </row>
    <row r="205" spans="1:8" x14ac:dyDescent="0.2">
      <c r="A205" s="241"/>
      <c r="D205" s="32"/>
      <c r="E205" s="33"/>
      <c r="G205" s="94"/>
    </row>
    <row r="206" spans="1:8" x14ac:dyDescent="0.2">
      <c r="A206" s="241"/>
      <c r="B206" s="48" t="s">
        <v>66</v>
      </c>
      <c r="C206" s="106"/>
      <c r="D206" s="143">
        <f>SUM(D207:D210)</f>
        <v>9580000</v>
      </c>
      <c r="E206" s="33"/>
      <c r="F206" s="33"/>
      <c r="G206" s="33"/>
    </row>
    <row r="207" spans="1:8" x14ac:dyDescent="0.2">
      <c r="A207" s="241"/>
      <c r="C207" s="131">
        <v>44440</v>
      </c>
      <c r="D207" s="252">
        <v>9600000</v>
      </c>
      <c r="E207" s="33" t="s">
        <v>664</v>
      </c>
      <c r="F207" s="33">
        <v>1</v>
      </c>
      <c r="G207" s="33">
        <v>4010336</v>
      </c>
      <c r="H207" s="21" t="s">
        <v>663</v>
      </c>
    </row>
    <row r="208" spans="1:8" x14ac:dyDescent="0.2">
      <c r="A208" s="241"/>
      <c r="C208" s="131">
        <v>44448</v>
      </c>
      <c r="D208" s="252">
        <v>9500000</v>
      </c>
      <c r="E208" s="33" t="s">
        <v>665</v>
      </c>
      <c r="F208" s="33">
        <v>1</v>
      </c>
      <c r="G208" s="33">
        <v>4010336</v>
      </c>
      <c r="H208" s="21" t="s">
        <v>662</v>
      </c>
    </row>
    <row r="209" spans="1:8" x14ac:dyDescent="0.2">
      <c r="A209" s="241"/>
      <c r="C209" s="131">
        <v>44448</v>
      </c>
      <c r="D209" s="259">
        <v>-9600000</v>
      </c>
      <c r="E209" s="33" t="s">
        <v>666</v>
      </c>
      <c r="F209" s="33">
        <v>1</v>
      </c>
      <c r="G209" s="33">
        <v>4010336</v>
      </c>
      <c r="H209" s="21" t="s">
        <v>660</v>
      </c>
    </row>
    <row r="210" spans="1:8" x14ac:dyDescent="0.2">
      <c r="A210" s="241"/>
      <c r="C210" s="131">
        <v>44466</v>
      </c>
      <c r="D210" s="252">
        <v>80000</v>
      </c>
      <c r="E210" s="33" t="s">
        <v>667</v>
      </c>
      <c r="F210" s="33">
        <v>1</v>
      </c>
      <c r="G210" s="33">
        <v>4010336</v>
      </c>
      <c r="H210" s="21" t="s">
        <v>661</v>
      </c>
    </row>
    <row r="211" spans="1:8" x14ac:dyDescent="0.2">
      <c r="A211" s="241"/>
      <c r="C211" s="131"/>
      <c r="D211" s="144"/>
      <c r="E211" s="33"/>
      <c r="F211" s="94"/>
      <c r="G211" s="94"/>
      <c r="H211" s="122"/>
    </row>
    <row r="212" spans="1:8" x14ac:dyDescent="0.2">
      <c r="A212" s="241"/>
      <c r="C212" s="131"/>
      <c r="D212" s="144"/>
      <c r="E212" s="119"/>
      <c r="F212" s="94"/>
      <c r="G212" s="94"/>
      <c r="H212" s="122"/>
    </row>
    <row r="213" spans="1:8" x14ac:dyDescent="0.2">
      <c r="A213" s="239"/>
      <c r="C213" s="135"/>
    </row>
    <row r="214" spans="1:8" x14ac:dyDescent="0.2">
      <c r="A214" s="235" t="s">
        <v>19</v>
      </c>
      <c r="B214" s="236" t="s">
        <v>21</v>
      </c>
      <c r="C214" s="133"/>
      <c r="D214" s="142">
        <f>+D215</f>
        <v>23625</v>
      </c>
    </row>
    <row r="215" spans="1:8" x14ac:dyDescent="0.2">
      <c r="A215" s="239"/>
      <c r="B215" s="48" t="s">
        <v>22</v>
      </c>
      <c r="D215" s="143">
        <f>SUM(D216:D218)</f>
        <v>23625</v>
      </c>
    </row>
    <row r="216" spans="1:8" x14ac:dyDescent="0.2">
      <c r="A216" s="239"/>
      <c r="C216" s="131">
        <v>44467</v>
      </c>
      <c r="D216" s="144">
        <v>13964</v>
      </c>
      <c r="E216" s="119" t="s">
        <v>669</v>
      </c>
      <c r="F216" s="94">
        <v>1</v>
      </c>
      <c r="G216" s="94">
        <v>4020701</v>
      </c>
      <c r="H216" s="116"/>
    </row>
    <row r="217" spans="1:8" x14ac:dyDescent="0.2">
      <c r="A217" s="239"/>
      <c r="C217" s="131">
        <v>44469</v>
      </c>
      <c r="D217" s="144">
        <v>9661</v>
      </c>
      <c r="E217" s="119" t="s">
        <v>670</v>
      </c>
      <c r="F217" s="94">
        <v>1</v>
      </c>
      <c r="G217" s="94">
        <v>4020701</v>
      </c>
      <c r="H217" s="116" t="s">
        <v>671</v>
      </c>
    </row>
    <row r="218" spans="1:8" x14ac:dyDescent="0.2">
      <c r="A218" s="239"/>
      <c r="C218" s="131"/>
      <c r="D218" s="144"/>
      <c r="E218" s="33"/>
      <c r="F218" s="94"/>
      <c r="G218" s="94"/>
      <c r="H218" s="116"/>
    </row>
    <row r="219" spans="1:8" x14ac:dyDescent="0.2">
      <c r="A219" s="239"/>
      <c r="C219" s="131"/>
      <c r="D219" s="144"/>
      <c r="E219" s="119"/>
      <c r="F219" s="94"/>
      <c r="G219" s="94"/>
      <c r="H219" s="116"/>
    </row>
    <row r="220" spans="1:8" s="75" customFormat="1" x14ac:dyDescent="0.2">
      <c r="A220" s="239"/>
      <c r="B220" s="48"/>
      <c r="C220" s="134"/>
      <c r="D220" s="32"/>
      <c r="E220" s="33"/>
      <c r="G220" s="81"/>
    </row>
    <row r="221" spans="1:8" x14ac:dyDescent="0.2">
      <c r="A221" s="236" t="s">
        <v>20</v>
      </c>
      <c r="B221" s="236" t="s">
        <v>23</v>
      </c>
      <c r="C221" s="133"/>
      <c r="D221" s="142">
        <f>+D222</f>
        <v>0</v>
      </c>
    </row>
    <row r="222" spans="1:8" x14ac:dyDescent="0.2">
      <c r="B222" s="48" t="s">
        <v>32</v>
      </c>
      <c r="D222" s="143">
        <f>SUM(D223:D224)</f>
        <v>0</v>
      </c>
    </row>
    <row r="223" spans="1:8" x14ac:dyDescent="0.2">
      <c r="A223" s="48"/>
      <c r="D223" s="32"/>
      <c r="E223" s="33"/>
      <c r="F223" s="119"/>
      <c r="G223" s="94"/>
      <c r="H223" s="23"/>
    </row>
    <row r="224" spans="1:8" x14ac:dyDescent="0.2">
      <c r="A224" s="48"/>
      <c r="F224" s="119"/>
      <c r="G224" s="94"/>
      <c r="H224" s="23"/>
    </row>
    <row r="225" spans="1:8" x14ac:dyDescent="0.2">
      <c r="A225" s="48"/>
      <c r="C225" s="136"/>
      <c r="D225" s="57"/>
      <c r="E225" s="56"/>
      <c r="F225" s="56"/>
      <c r="G225" s="56"/>
    </row>
    <row r="227" spans="1:8" x14ac:dyDescent="0.2">
      <c r="B227" s="48" t="s">
        <v>44</v>
      </c>
      <c r="D227" s="71">
        <v>107675366</v>
      </c>
    </row>
    <row r="228" spans="1:8" x14ac:dyDescent="0.2">
      <c r="B228" s="48" t="s">
        <v>45</v>
      </c>
      <c r="D228" s="71">
        <v>1735959</v>
      </c>
    </row>
    <row r="229" spans="1:8" ht="13.5" thickBot="1" x14ac:dyDescent="0.25">
      <c r="B229" s="48" t="s">
        <v>46</v>
      </c>
      <c r="D229" s="72">
        <v>9273248</v>
      </c>
    </row>
    <row r="230" spans="1:8" ht="13.5" thickTop="1" x14ac:dyDescent="0.2">
      <c r="C230" s="134" t="s">
        <v>39</v>
      </c>
      <c r="D230" s="71">
        <f>SUM(D227:D229)</f>
        <v>118684573</v>
      </c>
      <c r="E230" s="21" t="s">
        <v>40</v>
      </c>
    </row>
    <row r="231" spans="1:8" x14ac:dyDescent="0.2">
      <c r="A231" s="242"/>
      <c r="B231" s="48" t="s">
        <v>24</v>
      </c>
      <c r="D231" s="71">
        <f>+D1</f>
        <v>15868565</v>
      </c>
      <c r="E231" s="51"/>
      <c r="G231" s="51"/>
    </row>
    <row r="232" spans="1:8" ht="13.5" thickBot="1" x14ac:dyDescent="0.25">
      <c r="A232" s="242"/>
      <c r="B232" s="48" t="s">
        <v>25</v>
      </c>
      <c r="D232" s="72">
        <f>-D94</f>
        <v>-19407777</v>
      </c>
      <c r="E232" s="53"/>
      <c r="G232" s="51"/>
    </row>
    <row r="233" spans="1:8" ht="13.5" thickTop="1" x14ac:dyDescent="0.2">
      <c r="A233" s="242"/>
      <c r="B233" s="243" t="s">
        <v>38</v>
      </c>
      <c r="C233" s="137"/>
      <c r="D233" s="73">
        <f>SUM(D231:D232)</f>
        <v>-3539212</v>
      </c>
    </row>
    <row r="234" spans="1:8" s="22" customFormat="1" x14ac:dyDescent="0.2">
      <c r="A234" s="48"/>
      <c r="B234" s="244" t="s">
        <v>73</v>
      </c>
      <c r="C234" s="138"/>
      <c r="D234" s="74">
        <f>+D230+D233</f>
        <v>115145361</v>
      </c>
      <c r="F234" s="75"/>
      <c r="G234" s="80"/>
      <c r="H234" s="21"/>
    </row>
    <row r="235" spans="1:8" x14ac:dyDescent="0.2">
      <c r="B235" s="48" t="s">
        <v>42</v>
      </c>
      <c r="D235" s="71">
        <f>SUM(D234:D234)</f>
        <v>115145361</v>
      </c>
      <c r="E235" s="21" t="s">
        <v>40</v>
      </c>
    </row>
    <row r="236" spans="1:8" x14ac:dyDescent="0.2">
      <c r="C236" s="134" t="s">
        <v>41</v>
      </c>
      <c r="D236" s="71">
        <f>93085473+1735959+9713020</f>
        <v>104534452</v>
      </c>
    </row>
    <row r="237" spans="1:8" s="22" customFormat="1" x14ac:dyDescent="0.2">
      <c r="A237" s="48"/>
      <c r="B237" s="244" t="s">
        <v>43</v>
      </c>
      <c r="C237" s="138"/>
      <c r="D237" s="74">
        <f>+D236-D235</f>
        <v>-10610909</v>
      </c>
      <c r="F237" s="75"/>
      <c r="G237" s="80"/>
      <c r="H237" s="21"/>
    </row>
    <row r="241" spans="1:7" x14ac:dyDescent="0.2">
      <c r="B241" s="245"/>
    </row>
    <row r="242" spans="1:7" x14ac:dyDescent="0.2">
      <c r="B242" s="245"/>
    </row>
    <row r="243" spans="1:7" x14ac:dyDescent="0.2">
      <c r="B243" s="245"/>
    </row>
    <row r="244" spans="1:7" x14ac:dyDescent="0.2">
      <c r="B244" s="245"/>
    </row>
    <row r="245" spans="1:7" x14ac:dyDescent="0.2">
      <c r="B245" s="245"/>
      <c r="C245" s="246"/>
    </row>
    <row r="246" spans="1:7" x14ac:dyDescent="0.2">
      <c r="B246" s="245"/>
    </row>
    <row r="247" spans="1:7" s="49" customFormat="1" x14ac:dyDescent="0.2">
      <c r="A247" s="23"/>
      <c r="B247" s="245"/>
      <c r="C247" s="134"/>
      <c r="D247" s="47"/>
      <c r="E247" s="21"/>
      <c r="F247" s="75"/>
      <c r="G247" s="80"/>
    </row>
    <row r="248" spans="1:7" s="49" customFormat="1" x14ac:dyDescent="0.2">
      <c r="A248" s="23"/>
      <c r="B248" s="245"/>
      <c r="C248" s="134"/>
      <c r="D248" s="47"/>
      <c r="E248" s="21"/>
      <c r="F248" s="75"/>
      <c r="G248" s="80"/>
    </row>
    <row r="249" spans="1:7" s="49" customFormat="1" x14ac:dyDescent="0.2">
      <c r="A249" s="23"/>
      <c r="B249" s="245"/>
      <c r="C249" s="134"/>
      <c r="D249" s="47"/>
      <c r="E249" s="21"/>
      <c r="F249" s="75"/>
      <c r="G249" s="80"/>
    </row>
    <row r="250" spans="1:7" s="49" customFormat="1" x14ac:dyDescent="0.2">
      <c r="A250" s="23"/>
      <c r="B250" s="245"/>
      <c r="C250" s="134"/>
      <c r="D250" s="47"/>
      <c r="E250" s="21"/>
      <c r="F250" s="75"/>
      <c r="G250" s="80"/>
    </row>
    <row r="251" spans="1:7" s="49" customFormat="1" x14ac:dyDescent="0.2">
      <c r="A251" s="23"/>
      <c r="B251" s="245"/>
      <c r="C251" s="134"/>
      <c r="D251" s="47"/>
      <c r="E251" s="21"/>
      <c r="F251" s="75"/>
      <c r="G251" s="80"/>
    </row>
    <row r="262" spans="1:7" x14ac:dyDescent="0.2">
      <c r="A262" s="21"/>
      <c r="B262" s="21"/>
      <c r="C262" s="106"/>
      <c r="F262" s="21"/>
      <c r="G262" s="21"/>
    </row>
    <row r="263" spans="1:7" x14ac:dyDescent="0.2">
      <c r="A263" s="21"/>
      <c r="B263" s="21"/>
      <c r="C263" s="106"/>
      <c r="F263" s="21"/>
      <c r="G263" s="21"/>
    </row>
    <row r="264" spans="1:7" x14ac:dyDescent="0.2">
      <c r="A264" s="21"/>
      <c r="B264" s="21"/>
      <c r="C264" s="106"/>
      <c r="F264" s="21"/>
      <c r="G264" s="21"/>
    </row>
    <row r="265" spans="1:7" x14ac:dyDescent="0.2">
      <c r="A265" s="21"/>
      <c r="B265" s="21"/>
      <c r="C265" s="106"/>
      <c r="F265" s="21"/>
      <c r="G265" s="21"/>
    </row>
    <row r="266" spans="1:7" x14ac:dyDescent="0.2">
      <c r="A266" s="21"/>
      <c r="B266" s="21"/>
      <c r="C266" s="106"/>
      <c r="F266" s="21"/>
      <c r="G266" s="21"/>
    </row>
    <row r="267" spans="1:7" x14ac:dyDescent="0.2">
      <c r="A267" s="21"/>
      <c r="B267" s="21"/>
      <c r="C267" s="106"/>
      <c r="F267" s="21"/>
      <c r="G267" s="21"/>
    </row>
    <row r="268" spans="1:7" x14ac:dyDescent="0.2">
      <c r="A268" s="21"/>
      <c r="B268" s="21"/>
      <c r="C268" s="106"/>
      <c r="F268" s="21"/>
      <c r="G268" s="21"/>
    </row>
    <row r="269" spans="1:7" x14ac:dyDescent="0.2">
      <c r="A269" s="21"/>
      <c r="B269" s="21"/>
      <c r="C269" s="106"/>
      <c r="F269" s="21"/>
      <c r="G269" s="21"/>
    </row>
    <row r="270" spans="1:7" x14ac:dyDescent="0.2">
      <c r="A270" s="21"/>
      <c r="B270" s="21"/>
      <c r="C270" s="106"/>
      <c r="F270" s="21"/>
      <c r="G270" s="21"/>
    </row>
    <row r="271" spans="1:7" x14ac:dyDescent="0.2">
      <c r="A271" s="21"/>
      <c r="B271" s="21"/>
      <c r="C271" s="106"/>
      <c r="F271" s="21"/>
      <c r="G271" s="21"/>
    </row>
    <row r="272" spans="1:7" x14ac:dyDescent="0.2">
      <c r="A272" s="21"/>
      <c r="B272" s="21"/>
      <c r="C272" s="106"/>
      <c r="F272" s="21"/>
      <c r="G272" s="21"/>
    </row>
    <row r="273" spans="1:7" x14ac:dyDescent="0.2">
      <c r="A273" s="21"/>
      <c r="B273" s="21"/>
      <c r="C273" s="106"/>
      <c r="F273" s="21"/>
      <c r="G273" s="21"/>
    </row>
    <row r="274" spans="1:7" x14ac:dyDescent="0.2">
      <c r="A274" s="21"/>
      <c r="B274" s="21"/>
      <c r="C274" s="106"/>
      <c r="F274" s="21"/>
      <c r="G274" s="21"/>
    </row>
    <row r="275" spans="1:7" x14ac:dyDescent="0.2">
      <c r="A275" s="21"/>
      <c r="B275" s="21"/>
      <c r="C275" s="106"/>
      <c r="F275" s="21"/>
      <c r="G275" s="21"/>
    </row>
    <row r="276" spans="1:7" x14ac:dyDescent="0.2">
      <c r="A276" s="21"/>
      <c r="B276" s="21"/>
      <c r="C276" s="106"/>
      <c r="F276" s="21"/>
      <c r="G276" s="21"/>
    </row>
    <row r="277" spans="1:7" x14ac:dyDescent="0.2">
      <c r="A277" s="21"/>
      <c r="B277" s="21"/>
      <c r="C277" s="106"/>
      <c r="F277" s="21"/>
      <c r="G277" s="21"/>
    </row>
    <row r="278" spans="1:7" x14ac:dyDescent="0.2">
      <c r="A278" s="21"/>
      <c r="B278" s="21"/>
      <c r="C278" s="106"/>
      <c r="F278" s="21"/>
      <c r="G278" s="21"/>
    </row>
  </sheetData>
  <pageMargins left="0.7" right="0.7" top="0.75" bottom="0.75" header="0.3" footer="0.3"/>
  <pageSetup orientation="portrait" verticalDpi="0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2"/>
  <sheetViews>
    <sheetView topLeftCell="A61" zoomScale="80" zoomScaleNormal="80" workbookViewId="0">
      <selection activeCell="A4" sqref="A4:XFD4"/>
    </sheetView>
  </sheetViews>
  <sheetFormatPr baseColWidth="10" defaultColWidth="32.5703125" defaultRowHeight="12.75" x14ac:dyDescent="0.2"/>
  <cols>
    <col min="1" max="1" width="2.85546875" style="23" bestFit="1" customWidth="1"/>
    <col min="2" max="2" width="18.140625" style="48" customWidth="1"/>
    <col min="3" max="3" width="20.5703125" style="134" bestFit="1" customWidth="1"/>
    <col min="4" max="4" width="14.28515625" style="47" customWidth="1"/>
    <col min="5" max="5" width="41.42578125" style="21" bestFit="1" customWidth="1"/>
    <col min="6" max="6" width="2.28515625" style="75" bestFit="1" customWidth="1"/>
    <col min="7" max="7" width="9.85546875" style="80" bestFit="1" customWidth="1"/>
    <col min="8" max="16384" width="32.5703125" style="21"/>
  </cols>
  <sheetData>
    <row r="1" spans="1:8" x14ac:dyDescent="0.2">
      <c r="B1" s="234" t="s">
        <v>35</v>
      </c>
      <c r="C1" s="132"/>
      <c r="D1" s="140">
        <f>+D4+D36+D40+D69</f>
        <v>49328223</v>
      </c>
    </row>
    <row r="2" spans="1:8" x14ac:dyDescent="0.2">
      <c r="B2" s="234" t="s">
        <v>36</v>
      </c>
      <c r="C2" s="132"/>
      <c r="D2" s="141"/>
    </row>
    <row r="4" spans="1:8" x14ac:dyDescent="0.2">
      <c r="A4" s="235" t="s">
        <v>0</v>
      </c>
      <c r="B4" s="236" t="s">
        <v>1</v>
      </c>
      <c r="C4" s="133"/>
      <c r="D4" s="142">
        <f>+D5+D11+D17+D23+D28+D34</f>
        <v>226281</v>
      </c>
    </row>
    <row r="5" spans="1:8" s="22" customFormat="1" x14ac:dyDescent="0.2">
      <c r="A5" s="237"/>
      <c r="B5" s="238" t="s">
        <v>2</v>
      </c>
      <c r="C5" s="134"/>
      <c r="D5" s="143">
        <f>SUM(D6:D8)</f>
        <v>0</v>
      </c>
      <c r="F5" s="75"/>
      <c r="G5" s="80"/>
      <c r="H5" s="21"/>
    </row>
    <row r="6" spans="1:8" s="22" customFormat="1" x14ac:dyDescent="0.2">
      <c r="A6" s="237"/>
      <c r="B6" s="238"/>
      <c r="C6" s="131"/>
      <c r="D6" s="144"/>
      <c r="E6" s="119" t="s">
        <v>400</v>
      </c>
      <c r="F6" s="94">
        <v>1</v>
      </c>
      <c r="G6" s="94">
        <v>3010103</v>
      </c>
      <c r="H6" s="21" t="s">
        <v>408</v>
      </c>
    </row>
    <row r="7" spans="1:8" s="22" customFormat="1" x14ac:dyDescent="0.2">
      <c r="A7" s="237"/>
      <c r="B7" s="238"/>
      <c r="C7" s="131"/>
      <c r="D7" s="144"/>
      <c r="E7" s="119"/>
      <c r="F7" s="94"/>
      <c r="G7" s="94"/>
      <c r="H7" s="21"/>
    </row>
    <row r="8" spans="1:8" s="22" customFormat="1" x14ac:dyDescent="0.2">
      <c r="A8" s="237"/>
      <c r="B8" s="238"/>
      <c r="C8" s="131"/>
      <c r="D8" s="144"/>
      <c r="E8" s="119"/>
      <c r="F8" s="94"/>
      <c r="G8" s="94"/>
      <c r="H8" s="21"/>
    </row>
    <row r="9" spans="1:8" s="22" customFormat="1" x14ac:dyDescent="0.2">
      <c r="A9" s="237"/>
      <c r="B9" s="238"/>
      <c r="C9" s="131"/>
      <c r="D9" s="144"/>
      <c r="E9" s="119"/>
      <c r="F9" s="94"/>
      <c r="G9" s="94"/>
      <c r="H9" s="21"/>
    </row>
    <row r="10" spans="1:8" s="22" customFormat="1" x14ac:dyDescent="0.2">
      <c r="A10" s="237"/>
      <c r="B10" s="238"/>
      <c r="C10" s="131"/>
      <c r="D10" s="144"/>
      <c r="E10" s="119"/>
      <c r="F10" s="94"/>
      <c r="G10" s="94"/>
      <c r="H10" s="251"/>
    </row>
    <row r="11" spans="1:8" s="22" customFormat="1" x14ac:dyDescent="0.2">
      <c r="A11" s="237"/>
      <c r="B11" s="238" t="s">
        <v>3</v>
      </c>
      <c r="C11" s="134"/>
      <c r="D11" s="143">
        <f>SUM(D12:D15)</f>
        <v>0</v>
      </c>
      <c r="F11" s="75"/>
      <c r="G11" s="80"/>
      <c r="H11" s="21"/>
    </row>
    <row r="12" spans="1:8" s="22" customFormat="1" x14ac:dyDescent="0.2">
      <c r="A12" s="237"/>
      <c r="B12" s="238"/>
      <c r="C12" s="131"/>
      <c r="D12" s="144"/>
      <c r="E12" s="119" t="s">
        <v>409</v>
      </c>
      <c r="F12" s="94">
        <v>1</v>
      </c>
      <c r="G12" s="94">
        <v>3010104</v>
      </c>
      <c r="H12" s="21"/>
    </row>
    <row r="13" spans="1:8" s="22" customFormat="1" x14ac:dyDescent="0.2">
      <c r="A13" s="237"/>
      <c r="B13" s="238"/>
      <c r="C13" s="131"/>
      <c r="D13" s="144"/>
      <c r="E13" s="119"/>
      <c r="F13" s="94"/>
      <c r="G13" s="94"/>
      <c r="H13" s="21"/>
    </row>
    <row r="14" spans="1:8" s="22" customFormat="1" x14ac:dyDescent="0.2">
      <c r="A14" s="237"/>
      <c r="B14" s="238"/>
      <c r="C14" s="131"/>
      <c r="D14" s="144"/>
      <c r="E14" s="119"/>
      <c r="F14" s="94"/>
      <c r="G14" s="94"/>
      <c r="H14" s="21"/>
    </row>
    <row r="15" spans="1:8" s="22" customFormat="1" x14ac:dyDescent="0.2">
      <c r="A15" s="237"/>
      <c r="B15" s="238"/>
      <c r="C15" s="131"/>
      <c r="D15" s="144"/>
      <c r="E15" s="119"/>
      <c r="F15" s="94"/>
      <c r="G15" s="94"/>
      <c r="H15" s="21"/>
    </row>
    <row r="16" spans="1:8" s="22" customFormat="1" x14ac:dyDescent="0.2">
      <c r="A16" s="237"/>
      <c r="B16" s="238"/>
      <c r="C16" s="134"/>
      <c r="D16" s="32"/>
      <c r="E16" s="33"/>
      <c r="F16" s="75"/>
      <c r="G16" s="80"/>
      <c r="H16" s="21"/>
    </row>
    <row r="17" spans="1:8" s="22" customFormat="1" x14ac:dyDescent="0.2">
      <c r="A17" s="237"/>
      <c r="B17" s="238" t="s">
        <v>4</v>
      </c>
      <c r="C17" s="134"/>
      <c r="D17" s="143">
        <f>SUM(D18:D19)</f>
        <v>0</v>
      </c>
      <c r="F17" s="75"/>
      <c r="G17" s="80"/>
      <c r="H17" s="21"/>
    </row>
    <row r="18" spans="1:8" s="22" customFormat="1" x14ac:dyDescent="0.2">
      <c r="A18" s="237"/>
      <c r="B18" s="238"/>
      <c r="C18" s="131"/>
      <c r="D18" s="144"/>
      <c r="E18" s="98" t="s">
        <v>414</v>
      </c>
      <c r="F18" s="94">
        <v>1</v>
      </c>
      <c r="G18" s="94">
        <v>3010105</v>
      </c>
      <c r="H18" s="21" t="s">
        <v>623</v>
      </c>
    </row>
    <row r="19" spans="1:8" s="22" customFormat="1" x14ac:dyDescent="0.2">
      <c r="A19" s="237"/>
      <c r="B19" s="238"/>
      <c r="C19" s="131"/>
      <c r="D19" s="144"/>
      <c r="E19" s="98" t="s">
        <v>414</v>
      </c>
      <c r="F19" s="94">
        <v>1</v>
      </c>
      <c r="G19" s="94">
        <v>3010105</v>
      </c>
      <c r="H19" s="21" t="s">
        <v>624</v>
      </c>
    </row>
    <row r="20" spans="1:8" s="22" customFormat="1" x14ac:dyDescent="0.2">
      <c r="A20" s="237"/>
      <c r="B20" s="238"/>
      <c r="C20" s="131"/>
      <c r="D20" s="144"/>
      <c r="E20" s="98"/>
      <c r="F20" s="94"/>
      <c r="G20" s="94"/>
      <c r="H20" s="21"/>
    </row>
    <row r="21" spans="1:8" s="22" customFormat="1" x14ac:dyDescent="0.2">
      <c r="A21" s="237"/>
      <c r="B21" s="238"/>
      <c r="C21" s="131"/>
      <c r="D21" s="144"/>
      <c r="E21" s="98"/>
      <c r="F21" s="94"/>
      <c r="G21" s="94"/>
      <c r="H21" s="21"/>
    </row>
    <row r="22" spans="1:8" s="22" customFormat="1" x14ac:dyDescent="0.2">
      <c r="A22" s="237"/>
      <c r="B22" s="238"/>
      <c r="C22" s="134"/>
      <c r="D22" s="32"/>
      <c r="E22" s="33"/>
      <c r="F22" s="33"/>
      <c r="G22" s="33"/>
      <c r="H22" s="21"/>
    </row>
    <row r="23" spans="1:8" s="22" customFormat="1" x14ac:dyDescent="0.2">
      <c r="A23" s="237"/>
      <c r="B23" s="238" t="s">
        <v>5</v>
      </c>
      <c r="C23" s="134"/>
      <c r="D23" s="143">
        <f>SUM(D24:D26)</f>
        <v>226281</v>
      </c>
      <c r="F23" s="75"/>
      <c r="G23" s="80"/>
      <c r="H23" s="21"/>
    </row>
    <row r="24" spans="1:8" s="22" customFormat="1" x14ac:dyDescent="0.2">
      <c r="A24" s="237"/>
      <c r="B24" s="238"/>
      <c r="C24" s="131">
        <v>44483</v>
      </c>
      <c r="D24" s="144">
        <v>226281</v>
      </c>
      <c r="E24" s="119" t="s">
        <v>417</v>
      </c>
      <c r="F24" s="94">
        <v>1</v>
      </c>
      <c r="G24" s="94">
        <v>3010106</v>
      </c>
      <c r="H24" s="21" t="s">
        <v>674</v>
      </c>
    </row>
    <row r="25" spans="1:8" s="22" customFormat="1" x14ac:dyDescent="0.2">
      <c r="A25" s="237"/>
      <c r="B25" s="238"/>
      <c r="C25" s="131"/>
      <c r="D25" s="144"/>
      <c r="E25" s="119" t="s">
        <v>417</v>
      </c>
      <c r="F25" s="94">
        <v>1</v>
      </c>
      <c r="G25" s="94">
        <v>3010106</v>
      </c>
      <c r="H25" s="21"/>
    </row>
    <row r="26" spans="1:8" s="22" customFormat="1" x14ac:dyDescent="0.2">
      <c r="A26" s="237"/>
      <c r="B26" s="238"/>
      <c r="C26" s="131"/>
      <c r="D26" s="144"/>
      <c r="E26" s="119"/>
      <c r="F26" s="94"/>
      <c r="G26" s="94"/>
      <c r="H26" s="21"/>
    </row>
    <row r="27" spans="1:8" s="22" customFormat="1" x14ac:dyDescent="0.2">
      <c r="A27" s="237"/>
      <c r="B27" s="238"/>
      <c r="C27" s="131"/>
      <c r="D27" s="144"/>
      <c r="E27" s="119"/>
      <c r="F27" s="94"/>
      <c r="G27" s="94"/>
      <c r="H27" s="21"/>
    </row>
    <row r="28" spans="1:8" s="22" customFormat="1" x14ac:dyDescent="0.2">
      <c r="A28" s="237"/>
      <c r="B28" s="238" t="s">
        <v>6</v>
      </c>
      <c r="C28" s="134"/>
      <c r="D28" s="143">
        <f>SUM(D29:D30)</f>
        <v>0</v>
      </c>
      <c r="F28" s="75"/>
      <c r="G28" s="80"/>
      <c r="H28" s="21"/>
    </row>
    <row r="29" spans="1:8" s="22" customFormat="1" x14ac:dyDescent="0.2">
      <c r="A29" s="237"/>
      <c r="B29" s="238"/>
      <c r="C29" s="134"/>
      <c r="D29" s="144"/>
      <c r="E29" s="119" t="s">
        <v>517</v>
      </c>
      <c r="F29" s="75">
        <v>1</v>
      </c>
      <c r="G29" s="80">
        <v>3010107</v>
      </c>
      <c r="H29" s="21"/>
    </row>
    <row r="30" spans="1:8" s="22" customFormat="1" x14ac:dyDescent="0.2">
      <c r="A30" s="237"/>
      <c r="B30" s="238"/>
      <c r="C30" s="134"/>
      <c r="D30" s="144"/>
      <c r="E30" s="119" t="s">
        <v>517</v>
      </c>
      <c r="F30" s="75">
        <v>1</v>
      </c>
      <c r="G30" s="80">
        <v>3010107</v>
      </c>
      <c r="H30" s="21"/>
    </row>
    <row r="31" spans="1:8" s="22" customFormat="1" x14ac:dyDescent="0.2">
      <c r="A31" s="237"/>
      <c r="B31" s="238"/>
      <c r="C31" s="134"/>
      <c r="D31" s="143"/>
      <c r="F31" s="75"/>
      <c r="G31" s="80"/>
      <c r="H31" s="21"/>
    </row>
    <row r="32" spans="1:8" s="22" customFormat="1" x14ac:dyDescent="0.2">
      <c r="A32" s="237"/>
      <c r="B32" s="238"/>
      <c r="C32" s="134"/>
      <c r="D32" s="143"/>
      <c r="F32" s="75"/>
      <c r="G32" s="80"/>
      <c r="H32" s="21"/>
    </row>
    <row r="33" spans="1:8" s="22" customFormat="1" x14ac:dyDescent="0.2">
      <c r="A33" s="237"/>
      <c r="B33" s="238"/>
      <c r="C33" s="134"/>
      <c r="D33" s="32"/>
      <c r="E33" s="33"/>
      <c r="F33" s="75"/>
      <c r="G33" s="80"/>
      <c r="H33" s="21"/>
    </row>
    <row r="34" spans="1:8" s="22" customFormat="1" x14ac:dyDescent="0.2">
      <c r="A34" s="237"/>
      <c r="B34" s="238" t="s">
        <v>51</v>
      </c>
      <c r="C34" s="134"/>
      <c r="D34" s="143">
        <f>SUM(D35:D35)</f>
        <v>0</v>
      </c>
      <c r="F34" s="75"/>
      <c r="G34" s="80"/>
      <c r="H34" s="21"/>
    </row>
    <row r="35" spans="1:8" s="22" customFormat="1" x14ac:dyDescent="0.2">
      <c r="A35" s="239"/>
      <c r="B35" s="48"/>
      <c r="C35" s="134"/>
      <c r="D35" s="47"/>
      <c r="E35" s="21"/>
      <c r="F35" s="75"/>
      <c r="G35" s="80"/>
      <c r="H35" s="21"/>
    </row>
    <row r="36" spans="1:8" s="22" customFormat="1" x14ac:dyDescent="0.2">
      <c r="A36" s="235" t="s">
        <v>7</v>
      </c>
      <c r="B36" s="236" t="s">
        <v>74</v>
      </c>
      <c r="C36" s="133"/>
      <c r="D36" s="142">
        <f>+D37</f>
        <v>0</v>
      </c>
      <c r="E36" s="21"/>
      <c r="F36" s="75"/>
      <c r="G36" s="80"/>
      <c r="H36" s="21"/>
    </row>
    <row r="37" spans="1:8" s="22" customFormat="1" x14ac:dyDescent="0.2">
      <c r="A37" s="240"/>
      <c r="B37" s="48" t="s">
        <v>75</v>
      </c>
      <c r="C37" s="134"/>
      <c r="D37" s="143">
        <f>+D38</f>
        <v>0</v>
      </c>
      <c r="E37" s="21"/>
      <c r="F37" s="75"/>
      <c r="G37" s="80"/>
      <c r="H37" s="21"/>
    </row>
    <row r="39" spans="1:8" x14ac:dyDescent="0.2">
      <c r="A39" s="239"/>
      <c r="B39" s="238"/>
      <c r="D39" s="32"/>
      <c r="E39" s="33"/>
      <c r="F39" s="33"/>
      <c r="G39" s="33"/>
    </row>
    <row r="40" spans="1:8" x14ac:dyDescent="0.2">
      <c r="A40" s="235" t="s">
        <v>8</v>
      </c>
      <c r="B40" s="236" t="s">
        <v>9</v>
      </c>
      <c r="C40" s="133"/>
      <c r="D40" s="142">
        <f>+D41+D47+D53+D61+D64</f>
        <v>48976880</v>
      </c>
    </row>
    <row r="41" spans="1:8" s="22" customFormat="1" x14ac:dyDescent="0.2">
      <c r="A41" s="237"/>
      <c r="B41" s="238" t="s">
        <v>76</v>
      </c>
      <c r="C41" s="134"/>
      <c r="D41" s="143">
        <f>SUM(D42:D43)</f>
        <v>590000</v>
      </c>
      <c r="F41" s="75"/>
      <c r="G41" s="80"/>
      <c r="H41" s="21"/>
    </row>
    <row r="42" spans="1:8" s="22" customFormat="1" x14ac:dyDescent="0.2">
      <c r="A42" s="237"/>
      <c r="B42" s="238"/>
      <c r="C42" s="131">
        <v>44487</v>
      </c>
      <c r="D42" s="144">
        <v>290000</v>
      </c>
      <c r="E42" s="21" t="s">
        <v>676</v>
      </c>
      <c r="F42" s="33">
        <v>1</v>
      </c>
      <c r="G42" s="33">
        <v>3010113</v>
      </c>
      <c r="H42" s="23"/>
    </row>
    <row r="43" spans="1:8" s="22" customFormat="1" x14ac:dyDescent="0.2">
      <c r="A43" s="237"/>
      <c r="B43" s="238"/>
      <c r="C43" s="131">
        <v>44488</v>
      </c>
      <c r="D43" s="144">
        <v>300000</v>
      </c>
      <c r="E43" s="21" t="s">
        <v>677</v>
      </c>
      <c r="F43" s="33">
        <v>1</v>
      </c>
      <c r="G43" s="33">
        <v>3010113</v>
      </c>
      <c r="H43" s="23"/>
    </row>
    <row r="44" spans="1:8" x14ac:dyDescent="0.2">
      <c r="A44" s="239"/>
      <c r="B44" s="238"/>
      <c r="E44" s="119"/>
      <c r="F44" s="33"/>
      <c r="G44" s="33"/>
      <c r="H44" s="23"/>
    </row>
    <row r="45" spans="1:8" x14ac:dyDescent="0.2">
      <c r="A45" s="239"/>
      <c r="B45" s="238"/>
      <c r="D45" s="145"/>
      <c r="E45" s="119"/>
      <c r="H45" s="76"/>
    </row>
    <row r="46" spans="1:8" x14ac:dyDescent="0.2">
      <c r="A46" s="239"/>
      <c r="B46" s="238"/>
      <c r="D46" s="145"/>
      <c r="H46" s="76"/>
    </row>
    <row r="47" spans="1:8" x14ac:dyDescent="0.2">
      <c r="A47" s="237"/>
      <c r="B47" s="238" t="s">
        <v>52</v>
      </c>
      <c r="D47" s="143">
        <f>SUM(D48:D49)</f>
        <v>47765880</v>
      </c>
    </row>
    <row r="48" spans="1:8" x14ac:dyDescent="0.2">
      <c r="A48" s="237"/>
      <c r="B48" s="238"/>
      <c r="C48" s="134">
        <v>44500</v>
      </c>
      <c r="D48" s="144">
        <v>47765880</v>
      </c>
      <c r="E48" s="21" t="s">
        <v>678</v>
      </c>
      <c r="F48" s="75">
        <v>1</v>
      </c>
      <c r="G48" s="80">
        <v>3010116</v>
      </c>
    </row>
    <row r="49" spans="1:7" x14ac:dyDescent="0.2">
      <c r="A49" s="237"/>
      <c r="B49" s="238"/>
      <c r="D49" s="144"/>
    </row>
    <row r="50" spans="1:7" x14ac:dyDescent="0.2">
      <c r="A50" s="237"/>
      <c r="B50" s="238"/>
      <c r="D50" s="32"/>
      <c r="E50" s="33"/>
      <c r="F50" s="33"/>
      <c r="G50" s="33"/>
    </row>
    <row r="51" spans="1:7" x14ac:dyDescent="0.2">
      <c r="A51" s="237"/>
      <c r="B51" s="238"/>
      <c r="C51" s="131"/>
      <c r="D51" s="144"/>
      <c r="E51" s="119"/>
      <c r="F51" s="94"/>
      <c r="G51" s="94"/>
    </row>
    <row r="52" spans="1:7" x14ac:dyDescent="0.2">
      <c r="A52" s="237"/>
      <c r="B52" s="238"/>
      <c r="C52" s="131"/>
      <c r="D52" s="144"/>
      <c r="E52" s="119"/>
      <c r="F52" s="94"/>
      <c r="G52" s="94"/>
    </row>
    <row r="53" spans="1:7" x14ac:dyDescent="0.2">
      <c r="A53" s="239"/>
      <c r="B53" s="238" t="s">
        <v>34</v>
      </c>
      <c r="D53" s="143">
        <f>SUM(D54:D59)</f>
        <v>621000</v>
      </c>
    </row>
    <row r="54" spans="1:7" ht="12" customHeight="1" x14ac:dyDescent="0.2">
      <c r="A54" s="239"/>
      <c r="B54" s="238"/>
      <c r="C54" s="134">
        <v>44495</v>
      </c>
      <c r="D54" s="144">
        <v>621000</v>
      </c>
      <c r="E54" s="21" t="s">
        <v>675</v>
      </c>
      <c r="F54" s="75">
        <v>1</v>
      </c>
      <c r="G54" s="80">
        <v>30101010</v>
      </c>
    </row>
    <row r="55" spans="1:7" x14ac:dyDescent="0.2">
      <c r="A55" s="239"/>
      <c r="B55" s="238"/>
      <c r="D55" s="144"/>
      <c r="F55" s="75">
        <v>1</v>
      </c>
      <c r="G55" s="80">
        <v>30101010</v>
      </c>
    </row>
    <row r="56" spans="1:7" x14ac:dyDescent="0.2">
      <c r="A56" s="239"/>
      <c r="B56" s="238"/>
      <c r="D56" s="144"/>
    </row>
    <row r="57" spans="1:7" x14ac:dyDescent="0.2">
      <c r="A57" s="239"/>
      <c r="B57" s="238"/>
      <c r="D57" s="144"/>
    </row>
    <row r="58" spans="1:7" x14ac:dyDescent="0.2">
      <c r="A58" s="239"/>
      <c r="B58" s="238"/>
      <c r="D58" s="144"/>
    </row>
    <row r="59" spans="1:7" x14ac:dyDescent="0.2">
      <c r="A59" s="239"/>
      <c r="B59" s="238"/>
      <c r="C59" s="131"/>
      <c r="D59" s="144"/>
      <c r="F59" s="94"/>
      <c r="G59" s="94"/>
    </row>
    <row r="60" spans="1:7" x14ac:dyDescent="0.2">
      <c r="A60" s="239"/>
      <c r="B60" s="238"/>
      <c r="D60" s="32"/>
      <c r="E60" s="33"/>
      <c r="F60" s="33"/>
      <c r="G60" s="33"/>
    </row>
    <row r="61" spans="1:7" x14ac:dyDescent="0.2">
      <c r="A61" s="239"/>
      <c r="B61" s="238" t="s">
        <v>90</v>
      </c>
      <c r="D61" s="143">
        <f>SUM(D62)</f>
        <v>0</v>
      </c>
      <c r="E61" s="33"/>
      <c r="G61" s="81"/>
    </row>
    <row r="62" spans="1:7" x14ac:dyDescent="0.2">
      <c r="A62" s="239"/>
      <c r="B62" s="238"/>
      <c r="D62" s="32"/>
      <c r="E62" s="33"/>
      <c r="G62" s="81"/>
    </row>
    <row r="63" spans="1:7" x14ac:dyDescent="0.2">
      <c r="A63" s="239"/>
      <c r="B63" s="238"/>
      <c r="D63" s="32"/>
      <c r="E63" s="33"/>
      <c r="G63" s="81"/>
    </row>
    <row r="64" spans="1:7" s="76" customFormat="1" x14ac:dyDescent="0.2">
      <c r="A64" s="239"/>
      <c r="B64" s="238" t="s">
        <v>117</v>
      </c>
      <c r="C64" s="115"/>
      <c r="D64" s="143">
        <f>SUM(D65:D66)</f>
        <v>0</v>
      </c>
      <c r="E64" s="21"/>
      <c r="F64" s="75"/>
      <c r="G64" s="80"/>
    </row>
    <row r="65" spans="1:8" s="76" customFormat="1" x14ac:dyDescent="0.2">
      <c r="A65" s="239"/>
      <c r="B65" s="238"/>
      <c r="C65" s="131"/>
      <c r="D65" s="144"/>
      <c r="E65" s="21"/>
      <c r="F65" s="75">
        <v>1</v>
      </c>
      <c r="G65" s="80">
        <v>3010115</v>
      </c>
      <c r="H65" s="76" t="s">
        <v>649</v>
      </c>
    </row>
    <row r="66" spans="1:8" s="76" customFormat="1" x14ac:dyDescent="0.2">
      <c r="A66" s="239"/>
      <c r="B66" s="238"/>
      <c r="C66" s="115"/>
      <c r="D66" s="143"/>
      <c r="E66" s="21"/>
      <c r="F66" s="75"/>
      <c r="G66" s="80"/>
    </row>
    <row r="67" spans="1:8" s="76" customFormat="1" x14ac:dyDescent="0.2">
      <c r="A67" s="239"/>
      <c r="C67" s="134"/>
      <c r="D67" s="145"/>
      <c r="E67" s="21"/>
      <c r="F67" s="75"/>
      <c r="G67" s="80"/>
    </row>
    <row r="68" spans="1:8" s="76" customFormat="1" x14ac:dyDescent="0.2">
      <c r="A68" s="239"/>
      <c r="C68" s="115"/>
      <c r="D68" s="145"/>
      <c r="E68" s="32"/>
      <c r="F68" s="75"/>
      <c r="G68" s="80"/>
    </row>
    <row r="69" spans="1:8" s="76" customFormat="1" x14ac:dyDescent="0.2">
      <c r="A69" s="235" t="s">
        <v>14</v>
      </c>
      <c r="B69" s="236" t="s">
        <v>53</v>
      </c>
      <c r="C69" s="133"/>
      <c r="D69" s="142">
        <f>+D70</f>
        <v>125062</v>
      </c>
      <c r="E69" s="21"/>
      <c r="F69" s="75"/>
      <c r="G69" s="80"/>
    </row>
    <row r="70" spans="1:8" s="76" customFormat="1" x14ac:dyDescent="0.2">
      <c r="A70" s="239"/>
      <c r="B70" s="238" t="s">
        <v>77</v>
      </c>
      <c r="C70" s="134"/>
      <c r="D70" s="143">
        <f>SUM(D71)</f>
        <v>125062</v>
      </c>
      <c r="E70" s="21"/>
      <c r="F70" s="75"/>
      <c r="G70" s="80"/>
    </row>
    <row r="71" spans="1:8" s="76" customFormat="1" x14ac:dyDescent="0.2">
      <c r="A71" s="48"/>
      <c r="B71" s="48"/>
      <c r="C71" s="134">
        <v>44500</v>
      </c>
      <c r="D71" s="47">
        <v>125062</v>
      </c>
      <c r="E71" s="21" t="s">
        <v>705</v>
      </c>
      <c r="F71" s="33">
        <v>1</v>
      </c>
      <c r="G71" s="33">
        <v>4021101</v>
      </c>
      <c r="H71" s="125"/>
    </row>
    <row r="72" spans="1:8" s="76" customFormat="1" x14ac:dyDescent="0.2">
      <c r="A72" s="48"/>
      <c r="B72" s="48"/>
      <c r="H72" s="125"/>
    </row>
    <row r="73" spans="1:8" s="76" customFormat="1" x14ac:dyDescent="0.2">
      <c r="A73" s="48"/>
      <c r="B73" s="48"/>
      <c r="C73" s="134"/>
      <c r="D73" s="47"/>
      <c r="E73" s="21"/>
      <c r="F73" s="75"/>
      <c r="G73" s="80"/>
    </row>
    <row r="74" spans="1:8" s="76" customFormat="1" x14ac:dyDescent="0.2">
      <c r="A74" s="23"/>
      <c r="B74" s="234" t="s">
        <v>11</v>
      </c>
      <c r="C74" s="132"/>
      <c r="D74" s="140">
        <f>+D77+D98+D119+D139+D156+D182+D198+D205</f>
        <v>44491575</v>
      </c>
      <c r="E74" s="21"/>
      <c r="F74" s="75"/>
      <c r="G74" s="80"/>
    </row>
    <row r="75" spans="1:8" s="76" customFormat="1" x14ac:dyDescent="0.2">
      <c r="A75" s="23"/>
      <c r="B75" s="234" t="s">
        <v>37</v>
      </c>
      <c r="C75" s="132"/>
      <c r="D75" s="141"/>
      <c r="E75" s="21"/>
      <c r="F75" s="75"/>
      <c r="G75" s="80"/>
    </row>
    <row r="77" spans="1:8" x14ac:dyDescent="0.2">
      <c r="A77" s="235" t="s">
        <v>0</v>
      </c>
      <c r="B77" s="236" t="s">
        <v>12</v>
      </c>
      <c r="C77" s="133"/>
      <c r="D77" s="142">
        <f>+D78+D84+D90+D95</f>
        <v>5629193</v>
      </c>
    </row>
    <row r="78" spans="1:8" x14ac:dyDescent="0.2">
      <c r="A78" s="239"/>
      <c r="B78" s="48" t="s">
        <v>71</v>
      </c>
      <c r="D78" s="143">
        <f>SUM(D79:D83)</f>
        <v>5387826</v>
      </c>
    </row>
    <row r="79" spans="1:8" x14ac:dyDescent="0.2">
      <c r="A79" s="239"/>
      <c r="C79" s="131">
        <v>44500</v>
      </c>
      <c r="D79" s="144">
        <v>5021628</v>
      </c>
      <c r="E79" s="119" t="s">
        <v>703</v>
      </c>
      <c r="F79" s="119">
        <v>1</v>
      </c>
      <c r="G79" s="94">
        <v>4020401</v>
      </c>
      <c r="H79" s="21" t="s">
        <v>668</v>
      </c>
    </row>
    <row r="80" spans="1:8" x14ac:dyDescent="0.2">
      <c r="A80" s="239"/>
      <c r="C80" s="131">
        <v>44500</v>
      </c>
      <c r="D80" s="144">
        <v>35353</v>
      </c>
      <c r="E80" s="119" t="s">
        <v>703</v>
      </c>
      <c r="F80" s="119">
        <v>1</v>
      </c>
      <c r="G80" s="94">
        <v>4020401</v>
      </c>
      <c r="H80" s="21" t="s">
        <v>668</v>
      </c>
    </row>
    <row r="81" spans="1:8" x14ac:dyDescent="0.2">
      <c r="A81" s="239"/>
      <c r="C81" s="131">
        <v>44500</v>
      </c>
      <c r="D81" s="144">
        <v>140000</v>
      </c>
      <c r="E81" s="119" t="s">
        <v>703</v>
      </c>
      <c r="F81" s="119">
        <v>1</v>
      </c>
      <c r="G81" s="94">
        <v>4020401</v>
      </c>
      <c r="H81" s="21" t="s">
        <v>668</v>
      </c>
    </row>
    <row r="82" spans="1:8" x14ac:dyDescent="0.2">
      <c r="A82" s="239"/>
      <c r="C82" s="131">
        <v>44500</v>
      </c>
      <c r="D82" s="144">
        <v>190845</v>
      </c>
      <c r="E82" s="119" t="s">
        <v>703</v>
      </c>
      <c r="F82" s="119">
        <v>1</v>
      </c>
      <c r="G82" s="94">
        <v>4020401</v>
      </c>
      <c r="H82" s="21" t="s">
        <v>668</v>
      </c>
    </row>
    <row r="83" spans="1:8" x14ac:dyDescent="0.2">
      <c r="A83" s="239"/>
      <c r="C83" s="131"/>
      <c r="D83" s="144"/>
      <c r="E83" s="119"/>
      <c r="F83" s="94"/>
      <c r="G83" s="94"/>
    </row>
    <row r="84" spans="1:8" x14ac:dyDescent="0.2">
      <c r="B84" s="48" t="s">
        <v>129</v>
      </c>
      <c r="D84" s="67">
        <f>SUM(D85:D88)</f>
        <v>0</v>
      </c>
      <c r="E84" s="33"/>
      <c r="F84" s="33"/>
      <c r="G84" s="93"/>
    </row>
    <row r="85" spans="1:8" x14ac:dyDescent="0.2">
      <c r="A85" s="239"/>
      <c r="C85" s="131"/>
      <c r="D85" s="144"/>
      <c r="E85" s="119"/>
      <c r="F85" s="94"/>
      <c r="G85" s="94"/>
      <c r="H85" s="122"/>
    </row>
    <row r="86" spans="1:8" x14ac:dyDescent="0.2">
      <c r="A86" s="239"/>
      <c r="C86" s="131"/>
      <c r="D86" s="144"/>
      <c r="E86" s="119"/>
      <c r="F86" s="94"/>
      <c r="G86" s="94"/>
      <c r="H86" s="122"/>
    </row>
    <row r="87" spans="1:8" x14ac:dyDescent="0.2">
      <c r="A87" s="239"/>
      <c r="C87" s="131"/>
      <c r="D87" s="144"/>
      <c r="E87" s="119"/>
      <c r="F87" s="94"/>
      <c r="G87" s="94"/>
      <c r="H87" s="122"/>
    </row>
    <row r="88" spans="1:8" x14ac:dyDescent="0.2">
      <c r="A88" s="239"/>
      <c r="C88" s="131"/>
      <c r="D88" s="144"/>
      <c r="E88" s="119"/>
      <c r="F88" s="94"/>
      <c r="G88" s="94"/>
      <c r="H88" s="122"/>
    </row>
    <row r="89" spans="1:8" x14ac:dyDescent="0.2">
      <c r="A89" s="239"/>
    </row>
    <row r="90" spans="1:8" x14ac:dyDescent="0.2">
      <c r="A90" s="239"/>
      <c r="B90" s="48" t="s">
        <v>67</v>
      </c>
      <c r="D90" s="143">
        <f>SUM(D91:D93)</f>
        <v>241367</v>
      </c>
    </row>
    <row r="91" spans="1:8" x14ac:dyDescent="0.2">
      <c r="A91" s="239"/>
      <c r="C91" s="131">
        <v>44482</v>
      </c>
      <c r="D91" s="144">
        <v>241367</v>
      </c>
      <c r="E91" s="119" t="s">
        <v>572</v>
      </c>
      <c r="F91" s="94">
        <v>1</v>
      </c>
      <c r="G91" s="94">
        <v>4010327</v>
      </c>
      <c r="H91" s="21" t="s">
        <v>684</v>
      </c>
    </row>
    <row r="92" spans="1:8" x14ac:dyDescent="0.2">
      <c r="A92" s="239"/>
      <c r="C92" s="131"/>
      <c r="D92" s="144"/>
      <c r="E92" s="119"/>
      <c r="F92" s="94"/>
      <c r="G92" s="94"/>
    </row>
    <row r="93" spans="1:8" x14ac:dyDescent="0.2">
      <c r="A93" s="239"/>
      <c r="C93" s="131"/>
      <c r="D93" s="144"/>
      <c r="F93" s="94"/>
      <c r="G93" s="94"/>
    </row>
    <row r="94" spans="1:8" x14ac:dyDescent="0.2">
      <c r="A94" s="239"/>
      <c r="C94" s="131"/>
      <c r="D94" s="144"/>
      <c r="E94" s="119"/>
      <c r="F94" s="94"/>
      <c r="G94" s="94"/>
    </row>
    <row r="95" spans="1:8" x14ac:dyDescent="0.2">
      <c r="B95" s="48" t="s">
        <v>78</v>
      </c>
      <c r="D95" s="143">
        <f>SUM(D96)</f>
        <v>0</v>
      </c>
    </row>
    <row r="96" spans="1:8" x14ac:dyDescent="0.2">
      <c r="A96" s="239"/>
      <c r="C96" s="131"/>
      <c r="D96" s="144"/>
      <c r="E96" s="119"/>
      <c r="F96" s="94"/>
      <c r="G96" s="94"/>
    </row>
    <row r="98" spans="1:7" x14ac:dyDescent="0.2">
      <c r="A98" s="235" t="s">
        <v>7</v>
      </c>
      <c r="B98" s="236" t="s">
        <v>15</v>
      </c>
      <c r="C98" s="133"/>
      <c r="D98" s="142">
        <f>+D99+D103+D111+D114+D107</f>
        <v>0</v>
      </c>
    </row>
    <row r="99" spans="1:7" x14ac:dyDescent="0.2">
      <c r="A99" s="239"/>
      <c r="B99" s="48" t="s">
        <v>56</v>
      </c>
      <c r="D99" s="143">
        <f>SUM(D100:D101)</f>
        <v>0</v>
      </c>
    </row>
    <row r="100" spans="1:7" x14ac:dyDescent="0.2">
      <c r="A100" s="239"/>
      <c r="C100" s="131"/>
      <c r="D100" s="144"/>
      <c r="E100" s="119" t="s">
        <v>652</v>
      </c>
      <c r="F100" s="94">
        <v>1</v>
      </c>
      <c r="G100" s="94">
        <v>4010311</v>
      </c>
    </row>
    <row r="101" spans="1:7" x14ac:dyDescent="0.2">
      <c r="A101" s="239"/>
      <c r="C101" s="131"/>
      <c r="D101" s="144"/>
      <c r="E101" s="119" t="s">
        <v>653</v>
      </c>
      <c r="F101" s="94">
        <v>1</v>
      </c>
      <c r="G101" s="94">
        <v>4010311</v>
      </c>
    </row>
    <row r="102" spans="1:7" x14ac:dyDescent="0.2">
      <c r="A102" s="239"/>
      <c r="D102" s="32"/>
      <c r="E102" s="33"/>
    </row>
    <row r="103" spans="1:7" x14ac:dyDescent="0.2">
      <c r="A103" s="239"/>
      <c r="B103" s="48" t="s">
        <v>57</v>
      </c>
      <c r="D103" s="143">
        <f>SUM(D104:D105)</f>
        <v>0</v>
      </c>
    </row>
    <row r="104" spans="1:7" x14ac:dyDescent="0.2">
      <c r="A104" s="239"/>
      <c r="C104" s="131"/>
      <c r="D104" s="144"/>
      <c r="E104" s="119"/>
      <c r="F104" s="94">
        <v>1</v>
      </c>
      <c r="G104" s="94">
        <v>30104002</v>
      </c>
    </row>
    <row r="105" spans="1:7" x14ac:dyDescent="0.2">
      <c r="A105" s="239"/>
      <c r="C105" s="131"/>
      <c r="D105" s="144"/>
      <c r="E105" s="98"/>
      <c r="F105" s="94"/>
      <c r="G105" s="94"/>
    </row>
    <row r="106" spans="1:7" x14ac:dyDescent="0.2">
      <c r="A106" s="239"/>
      <c r="C106" s="131"/>
      <c r="D106" s="144"/>
      <c r="E106" s="98"/>
      <c r="F106" s="94"/>
      <c r="G106" s="94"/>
    </row>
    <row r="107" spans="1:7" x14ac:dyDescent="0.2">
      <c r="A107" s="239"/>
      <c r="B107" s="48" t="s">
        <v>97</v>
      </c>
      <c r="D107" s="143">
        <f>SUM(D108:D109)</f>
        <v>0</v>
      </c>
      <c r="E107" s="33"/>
    </row>
    <row r="108" spans="1:7" x14ac:dyDescent="0.2">
      <c r="A108" s="239"/>
      <c r="C108" s="131"/>
      <c r="D108" s="144"/>
      <c r="E108" s="119"/>
      <c r="F108" s="94">
        <v>1</v>
      </c>
      <c r="G108" s="94">
        <v>4010307</v>
      </c>
    </row>
    <row r="109" spans="1:7" x14ac:dyDescent="0.2">
      <c r="A109" s="239"/>
      <c r="C109" s="131"/>
      <c r="D109" s="144"/>
      <c r="E109" s="119"/>
      <c r="F109" s="94"/>
      <c r="G109" s="94"/>
    </row>
    <row r="110" spans="1:7" x14ac:dyDescent="0.2">
      <c r="A110" s="239"/>
      <c r="C110" s="131"/>
      <c r="D110" s="144"/>
      <c r="E110" s="119"/>
      <c r="F110" s="94"/>
      <c r="G110" s="94"/>
    </row>
    <row r="111" spans="1:7" x14ac:dyDescent="0.2">
      <c r="A111" s="239"/>
      <c r="B111" s="48" t="s">
        <v>96</v>
      </c>
      <c r="D111" s="143">
        <f>SUM(D112)</f>
        <v>0</v>
      </c>
    </row>
    <row r="112" spans="1:7" x14ac:dyDescent="0.2">
      <c r="A112" s="239"/>
      <c r="C112" s="131"/>
      <c r="D112" s="144"/>
      <c r="E112" s="119"/>
      <c r="F112" s="94">
        <v>1</v>
      </c>
      <c r="G112" s="94">
        <v>4010330</v>
      </c>
    </row>
    <row r="113" spans="1:8" x14ac:dyDescent="0.2">
      <c r="A113" s="239"/>
      <c r="D113" s="32"/>
      <c r="E113" s="33"/>
    </row>
    <row r="114" spans="1:8" x14ac:dyDescent="0.2">
      <c r="A114" s="239"/>
      <c r="B114" s="48" t="s">
        <v>58</v>
      </c>
      <c r="D114" s="143">
        <f>SUM(D115:D116)</f>
        <v>0</v>
      </c>
    </row>
    <row r="115" spans="1:8" x14ac:dyDescent="0.2">
      <c r="A115" s="239"/>
      <c r="C115" s="131"/>
      <c r="D115" s="144"/>
      <c r="E115" s="119"/>
      <c r="F115" s="94"/>
      <c r="G115" s="94"/>
    </row>
    <row r="116" spans="1:8" x14ac:dyDescent="0.2">
      <c r="A116" s="239"/>
      <c r="C116" s="131"/>
      <c r="D116" s="144"/>
      <c r="E116" s="119"/>
      <c r="F116" s="94"/>
      <c r="G116" s="94"/>
    </row>
    <row r="117" spans="1:8" x14ac:dyDescent="0.2">
      <c r="A117" s="239"/>
      <c r="C117" s="131"/>
      <c r="D117" s="144"/>
      <c r="E117" s="119"/>
      <c r="F117" s="94"/>
      <c r="G117" s="94"/>
    </row>
    <row r="118" spans="1:8" x14ac:dyDescent="0.2">
      <c r="A118" s="239"/>
      <c r="D118" s="32"/>
      <c r="E118" s="33"/>
      <c r="G118" s="81"/>
    </row>
    <row r="119" spans="1:8" x14ac:dyDescent="0.2">
      <c r="A119" s="235" t="s">
        <v>8</v>
      </c>
      <c r="B119" s="236" t="s">
        <v>79</v>
      </c>
      <c r="C119" s="133"/>
      <c r="D119" s="142">
        <f>+D120+D123+D128+D130+D132+D136</f>
        <v>403691</v>
      </c>
    </row>
    <row r="120" spans="1:8" x14ac:dyDescent="0.2">
      <c r="A120" s="239"/>
      <c r="B120" s="48" t="s">
        <v>59</v>
      </c>
      <c r="D120" s="143">
        <f>SUM(D121)</f>
        <v>0</v>
      </c>
    </row>
    <row r="121" spans="1:8" x14ac:dyDescent="0.2">
      <c r="A121" s="21"/>
      <c r="B121" s="21"/>
      <c r="C121" s="131"/>
      <c r="D121" s="144"/>
      <c r="E121" s="119"/>
      <c r="F121" s="94"/>
      <c r="G121" s="94"/>
    </row>
    <row r="122" spans="1:8" x14ac:dyDescent="0.2">
      <c r="A122" s="21"/>
      <c r="B122" s="21"/>
      <c r="C122" s="131"/>
      <c r="D122" s="144"/>
      <c r="E122" s="119"/>
      <c r="F122" s="119"/>
      <c r="G122" s="94"/>
      <c r="H122" s="94"/>
    </row>
    <row r="123" spans="1:8" x14ac:dyDescent="0.2">
      <c r="B123" s="48" t="s">
        <v>60</v>
      </c>
      <c r="C123" s="106"/>
      <c r="D123" s="143">
        <f>SUM(D124:D125)</f>
        <v>403691</v>
      </c>
    </row>
    <row r="124" spans="1:8" x14ac:dyDescent="0.2">
      <c r="A124" s="21"/>
      <c r="B124" s="21"/>
      <c r="C124" s="131">
        <v>44497</v>
      </c>
      <c r="D124" s="144">
        <v>38860</v>
      </c>
      <c r="E124" s="21" t="s">
        <v>682</v>
      </c>
      <c r="F124" s="94">
        <v>1</v>
      </c>
      <c r="G124" s="130">
        <v>4010326</v>
      </c>
      <c r="H124" s="116"/>
    </row>
    <row r="125" spans="1:8" x14ac:dyDescent="0.2">
      <c r="A125" s="21"/>
      <c r="B125" s="21"/>
      <c r="C125" s="131">
        <v>44497</v>
      </c>
      <c r="D125" s="144">
        <f>40179+70012+244808+9832</f>
        <v>364831</v>
      </c>
      <c r="E125" s="21" t="s">
        <v>683</v>
      </c>
      <c r="F125" s="94">
        <v>1</v>
      </c>
      <c r="G125" s="130">
        <v>4010326</v>
      </c>
      <c r="H125" s="116"/>
    </row>
    <row r="126" spans="1:8" x14ac:dyDescent="0.2">
      <c r="A126" s="21"/>
      <c r="B126" s="21"/>
      <c r="C126" s="131"/>
      <c r="D126" s="144"/>
      <c r="F126" s="94"/>
      <c r="G126" s="130"/>
      <c r="H126" s="116"/>
    </row>
    <row r="128" spans="1:8" x14ac:dyDescent="0.2">
      <c r="A128" s="21"/>
      <c r="B128" s="48" t="s">
        <v>98</v>
      </c>
      <c r="C128" s="106"/>
      <c r="D128" s="143">
        <f>+D129</f>
        <v>0</v>
      </c>
      <c r="F128" s="21"/>
      <c r="G128" s="21"/>
    </row>
    <row r="130" spans="1:8" x14ac:dyDescent="0.2">
      <c r="B130" s="48" t="s">
        <v>69</v>
      </c>
      <c r="D130" s="143">
        <f>+D131</f>
        <v>0</v>
      </c>
    </row>
    <row r="131" spans="1:8" x14ac:dyDescent="0.2">
      <c r="D131" s="143"/>
    </row>
    <row r="132" spans="1:8" x14ac:dyDescent="0.2">
      <c r="B132" s="48" t="s">
        <v>80</v>
      </c>
      <c r="D132" s="143">
        <f>SUM(D133:D134)</f>
        <v>0</v>
      </c>
    </row>
    <row r="133" spans="1:8" x14ac:dyDescent="0.2">
      <c r="C133" s="131"/>
      <c r="D133" s="144"/>
      <c r="E133" s="119"/>
      <c r="F133" s="94">
        <v>1</v>
      </c>
      <c r="G133" s="94">
        <v>30109001</v>
      </c>
    </row>
    <row r="134" spans="1:8" x14ac:dyDescent="0.2">
      <c r="C134" s="131"/>
      <c r="D134" s="144"/>
      <c r="E134" s="119"/>
      <c r="F134" s="94">
        <v>1</v>
      </c>
      <c r="G134" s="94">
        <v>30109001</v>
      </c>
    </row>
    <row r="135" spans="1:8" x14ac:dyDescent="0.2">
      <c r="C135" s="131"/>
      <c r="D135" s="144"/>
      <c r="E135" s="119"/>
      <c r="F135" s="94"/>
      <c r="G135" s="94"/>
    </row>
    <row r="136" spans="1:8" x14ac:dyDescent="0.2">
      <c r="A136" s="240"/>
      <c r="B136" s="48" t="s">
        <v>70</v>
      </c>
      <c r="C136" s="106"/>
      <c r="D136" s="143">
        <f>SUM(D137)</f>
        <v>0</v>
      </c>
      <c r="F136" s="21"/>
      <c r="G136" s="21"/>
    </row>
    <row r="137" spans="1:8" x14ac:dyDescent="0.2">
      <c r="A137" s="240"/>
      <c r="C137" s="131"/>
      <c r="D137" s="144"/>
      <c r="E137" s="119"/>
      <c r="F137" s="94"/>
      <c r="G137" s="94"/>
    </row>
    <row r="138" spans="1:8" x14ac:dyDescent="0.2">
      <c r="A138" s="240"/>
    </row>
    <row r="139" spans="1:8" x14ac:dyDescent="0.2">
      <c r="A139" s="235" t="s">
        <v>14</v>
      </c>
      <c r="B139" s="236" t="s">
        <v>13</v>
      </c>
      <c r="C139" s="133"/>
      <c r="D139" s="142">
        <f>+D140+D149+D144+D152</f>
        <v>45202</v>
      </c>
    </row>
    <row r="140" spans="1:8" x14ac:dyDescent="0.2">
      <c r="A140" s="239"/>
      <c r="B140" s="48" t="s">
        <v>61</v>
      </c>
      <c r="D140" s="143">
        <f>SUM(D141:D142)</f>
        <v>25202</v>
      </c>
    </row>
    <row r="141" spans="1:8" x14ac:dyDescent="0.2">
      <c r="A141" s="239"/>
      <c r="C141" s="131">
        <v>44479</v>
      </c>
      <c r="D141" s="144">
        <v>25202</v>
      </c>
      <c r="E141" s="119" t="s">
        <v>433</v>
      </c>
      <c r="F141" s="94">
        <v>1</v>
      </c>
      <c r="G141" s="94">
        <v>4010313</v>
      </c>
      <c r="H141" s="21" t="s">
        <v>681</v>
      </c>
    </row>
    <row r="142" spans="1:8" x14ac:dyDescent="0.2">
      <c r="A142" s="239"/>
      <c r="C142" s="131"/>
      <c r="D142" s="144"/>
      <c r="E142" s="119"/>
      <c r="F142" s="94"/>
      <c r="G142" s="94"/>
    </row>
    <row r="143" spans="1:8" x14ac:dyDescent="0.2">
      <c r="A143" s="239"/>
      <c r="D143" s="32"/>
      <c r="E143" s="33"/>
      <c r="F143" s="33"/>
      <c r="G143" s="33"/>
    </row>
    <row r="144" spans="1:8" x14ac:dyDescent="0.2">
      <c r="A144" s="239"/>
      <c r="B144" s="48" t="s">
        <v>99</v>
      </c>
      <c r="D144" s="143">
        <f>SUM(D145:D147)</f>
        <v>20000</v>
      </c>
    </row>
    <row r="145" spans="1:8" x14ac:dyDescent="0.2">
      <c r="A145" s="239"/>
      <c r="C145" s="131">
        <v>44470</v>
      </c>
      <c r="D145" s="144">
        <v>20000</v>
      </c>
      <c r="E145" s="119" t="s">
        <v>531</v>
      </c>
      <c r="F145" s="94">
        <v>1</v>
      </c>
      <c r="G145" s="94">
        <v>4010328</v>
      </c>
      <c r="H145" s="21" t="s">
        <v>685</v>
      </c>
    </row>
    <row r="146" spans="1:8" x14ac:dyDescent="0.2">
      <c r="A146" s="239"/>
      <c r="C146" s="131"/>
      <c r="D146" s="144"/>
      <c r="E146" s="119"/>
      <c r="F146" s="94"/>
      <c r="G146" s="94"/>
    </row>
    <row r="147" spans="1:8" x14ac:dyDescent="0.2">
      <c r="A147" s="239"/>
      <c r="C147" s="131"/>
      <c r="D147" s="144"/>
      <c r="E147" s="119"/>
      <c r="F147" s="94"/>
      <c r="G147" s="94"/>
    </row>
    <row r="148" spans="1:8" x14ac:dyDescent="0.2">
      <c r="A148" s="239"/>
      <c r="C148" s="131"/>
      <c r="D148" s="144"/>
      <c r="E148" s="119"/>
      <c r="F148" s="94"/>
      <c r="G148" s="94"/>
    </row>
    <row r="149" spans="1:8" x14ac:dyDescent="0.2">
      <c r="A149" s="239"/>
      <c r="B149" s="48" t="s">
        <v>62</v>
      </c>
      <c r="D149" s="143">
        <f>SUM(D150)</f>
        <v>0</v>
      </c>
    </row>
    <row r="150" spans="1:8" x14ac:dyDescent="0.2">
      <c r="A150" s="21"/>
      <c r="B150" s="21"/>
      <c r="C150" s="131"/>
      <c r="D150" s="144"/>
      <c r="E150" s="119"/>
      <c r="F150" s="94"/>
      <c r="G150" s="130"/>
      <c r="H150" s="116"/>
    </row>
    <row r="151" spans="1:8" x14ac:dyDescent="0.2">
      <c r="A151" s="239"/>
      <c r="D151" s="32"/>
      <c r="E151" s="33"/>
      <c r="F151" s="33"/>
      <c r="G151" s="33"/>
    </row>
    <row r="152" spans="1:8" x14ac:dyDescent="0.2">
      <c r="A152" s="239"/>
      <c r="B152" s="48" t="s">
        <v>72</v>
      </c>
      <c r="D152" s="143">
        <f>SUM(D153)</f>
        <v>0</v>
      </c>
    </row>
    <row r="153" spans="1:8" x14ac:dyDescent="0.2">
      <c r="A153" s="241"/>
      <c r="C153" s="131"/>
      <c r="D153" s="144"/>
      <c r="E153" s="119"/>
      <c r="F153" s="94"/>
      <c r="G153" s="94"/>
    </row>
    <row r="154" spans="1:8" x14ac:dyDescent="0.2">
      <c r="A154" s="239"/>
      <c r="D154" s="32"/>
      <c r="E154" s="33"/>
      <c r="G154" s="81"/>
    </row>
    <row r="155" spans="1:8" x14ac:dyDescent="0.2">
      <c r="A155" s="239"/>
      <c r="D155" s="32"/>
      <c r="E155" s="33"/>
      <c r="G155" s="81"/>
    </row>
    <row r="156" spans="1:8" x14ac:dyDescent="0.2">
      <c r="A156" s="235" t="s">
        <v>16</v>
      </c>
      <c r="B156" s="236" t="s">
        <v>17</v>
      </c>
      <c r="C156" s="133"/>
      <c r="D156" s="142">
        <f>+D157+D159+D163+D167+D169+D173+D179</f>
        <v>896259</v>
      </c>
    </row>
    <row r="157" spans="1:8" x14ac:dyDescent="0.2">
      <c r="A157" s="241"/>
      <c r="B157" s="48" t="s">
        <v>131</v>
      </c>
      <c r="D157" s="143">
        <f>+D158</f>
        <v>0</v>
      </c>
    </row>
    <row r="158" spans="1:8" x14ac:dyDescent="0.2">
      <c r="A158" s="241"/>
      <c r="D158" s="143"/>
      <c r="E158" s="32"/>
    </row>
    <row r="159" spans="1:8" x14ac:dyDescent="0.2">
      <c r="A159" s="241"/>
      <c r="B159" s="48" t="s">
        <v>63</v>
      </c>
      <c r="D159" s="143">
        <f>SUM(D160)</f>
        <v>0</v>
      </c>
    </row>
    <row r="160" spans="1:8" x14ac:dyDescent="0.2">
      <c r="A160" s="21"/>
      <c r="B160" s="21"/>
      <c r="C160" s="131"/>
      <c r="D160" s="144"/>
      <c r="E160" s="119"/>
      <c r="F160" s="163">
        <v>1</v>
      </c>
      <c r="G160" s="164"/>
      <c r="H160" s="165"/>
    </row>
    <row r="161" spans="1:8" x14ac:dyDescent="0.2">
      <c r="A161" s="239"/>
      <c r="D161" s="32"/>
      <c r="E161" s="33"/>
      <c r="F161" s="33"/>
      <c r="G161" s="62"/>
    </row>
    <row r="162" spans="1:8" x14ac:dyDescent="0.2">
      <c r="A162" s="239"/>
      <c r="D162" s="32"/>
      <c r="E162" s="33"/>
      <c r="F162" s="33"/>
      <c r="G162" s="62"/>
    </row>
    <row r="163" spans="1:8" x14ac:dyDescent="0.2">
      <c r="A163" s="241"/>
      <c r="B163" s="48" t="s">
        <v>64</v>
      </c>
      <c r="C163" s="106"/>
      <c r="D163" s="143">
        <f>SUM(D164:D165)</f>
        <v>0</v>
      </c>
    </row>
    <row r="164" spans="1:8" x14ac:dyDescent="0.2">
      <c r="A164" s="241"/>
      <c r="C164" s="131"/>
      <c r="D164" s="146"/>
      <c r="E164" s="120"/>
      <c r="F164" s="121">
        <v>1</v>
      </c>
      <c r="G164" s="94"/>
    </row>
    <row r="165" spans="1:8" x14ac:dyDescent="0.2">
      <c r="A165" s="241"/>
      <c r="C165" s="131"/>
      <c r="D165" s="146"/>
      <c r="E165" s="120"/>
      <c r="F165" s="121">
        <v>1</v>
      </c>
      <c r="G165" s="94"/>
    </row>
    <row r="166" spans="1:8" x14ac:dyDescent="0.2">
      <c r="A166" s="241"/>
      <c r="D166" s="32"/>
      <c r="E166" s="33"/>
    </row>
    <row r="167" spans="1:8" x14ac:dyDescent="0.2">
      <c r="A167" s="241"/>
      <c r="B167" s="48" t="s">
        <v>108</v>
      </c>
      <c r="D167" s="143">
        <f>SUM(D168)</f>
        <v>0</v>
      </c>
    </row>
    <row r="168" spans="1:8" x14ac:dyDescent="0.2">
      <c r="A168" s="241"/>
      <c r="D168" s="143"/>
    </row>
    <row r="169" spans="1:8" x14ac:dyDescent="0.2">
      <c r="A169" s="241"/>
      <c r="B169" s="48" t="s">
        <v>130</v>
      </c>
      <c r="D169" s="143">
        <f>SUM(D170:D171)</f>
        <v>795322</v>
      </c>
    </row>
    <row r="170" spans="1:8" x14ac:dyDescent="0.2">
      <c r="A170" s="241"/>
      <c r="C170" s="134">
        <v>44497</v>
      </c>
      <c r="D170" s="47">
        <v>292398</v>
      </c>
      <c r="E170" s="120" t="s">
        <v>706</v>
      </c>
      <c r="F170" s="75">
        <v>1</v>
      </c>
      <c r="G170" s="80">
        <v>4010333</v>
      </c>
      <c r="H170" s="21" t="s">
        <v>707</v>
      </c>
    </row>
    <row r="171" spans="1:8" x14ac:dyDescent="0.2">
      <c r="A171" s="241"/>
      <c r="C171" s="134">
        <v>44499</v>
      </c>
      <c r="D171" s="47">
        <v>502924</v>
      </c>
      <c r="E171" s="21" t="s">
        <v>708</v>
      </c>
      <c r="F171" s="75">
        <v>1</v>
      </c>
      <c r="G171" s="80">
        <v>4010333</v>
      </c>
      <c r="H171" s="21" t="s">
        <v>709</v>
      </c>
    </row>
    <row r="172" spans="1:8" x14ac:dyDescent="0.2">
      <c r="A172" s="241"/>
      <c r="C172" s="131"/>
      <c r="D172" s="144"/>
      <c r="E172" s="119"/>
      <c r="F172" s="94"/>
      <c r="G172" s="94"/>
    </row>
    <row r="173" spans="1:8" x14ac:dyDescent="0.2">
      <c r="A173" s="241"/>
      <c r="B173" s="48" t="s">
        <v>81</v>
      </c>
      <c r="D173" s="143">
        <f>SUM(D174:D177)</f>
        <v>100937</v>
      </c>
    </row>
    <row r="174" spans="1:8" x14ac:dyDescent="0.2">
      <c r="A174" s="241"/>
      <c r="C174" s="131">
        <v>44476</v>
      </c>
      <c r="D174" s="146">
        <v>90000</v>
      </c>
      <c r="E174" s="120" t="s">
        <v>701</v>
      </c>
      <c r="F174" s="121">
        <v>1</v>
      </c>
      <c r="G174" s="94">
        <v>4010339</v>
      </c>
    </row>
    <row r="175" spans="1:8" x14ac:dyDescent="0.2">
      <c r="A175" s="241"/>
      <c r="C175" s="131">
        <v>44497</v>
      </c>
      <c r="D175" s="146">
        <v>10937</v>
      </c>
      <c r="E175" s="120" t="s">
        <v>702</v>
      </c>
      <c r="F175" s="121">
        <v>1</v>
      </c>
      <c r="G175" s="94">
        <v>4010339</v>
      </c>
    </row>
    <row r="176" spans="1:8" x14ac:dyDescent="0.2">
      <c r="A176" s="241"/>
      <c r="C176" s="131"/>
      <c r="D176" s="146"/>
      <c r="E176" s="120"/>
      <c r="F176" s="121">
        <v>1</v>
      </c>
      <c r="G176" s="94"/>
    </row>
    <row r="177" spans="1:8" x14ac:dyDescent="0.2">
      <c r="A177" s="241"/>
      <c r="C177" s="131"/>
      <c r="D177" s="146"/>
      <c r="E177" s="120"/>
      <c r="F177" s="121">
        <v>1</v>
      </c>
      <c r="G177" s="94"/>
    </row>
    <row r="178" spans="1:8" x14ac:dyDescent="0.2">
      <c r="A178" s="241"/>
      <c r="C178" s="131"/>
      <c r="D178" s="144"/>
      <c r="E178" s="119"/>
      <c r="F178" s="94"/>
      <c r="G178" s="94"/>
    </row>
    <row r="179" spans="1:8" x14ac:dyDescent="0.2">
      <c r="A179" s="241"/>
      <c r="B179" s="48" t="s">
        <v>65</v>
      </c>
      <c r="C179" s="106"/>
      <c r="D179" s="143"/>
      <c r="F179" s="21"/>
      <c r="G179" s="21"/>
    </row>
    <row r="180" spans="1:8" x14ac:dyDescent="0.2">
      <c r="A180" s="241"/>
      <c r="C180" s="131"/>
      <c r="D180" s="144"/>
      <c r="E180" s="119"/>
      <c r="F180" s="94"/>
      <c r="G180" s="94"/>
    </row>
    <row r="181" spans="1:8" x14ac:dyDescent="0.2">
      <c r="A181" s="241"/>
      <c r="D181" s="32"/>
      <c r="E181" s="33"/>
    </row>
    <row r="182" spans="1:8" x14ac:dyDescent="0.2">
      <c r="A182" s="235" t="s">
        <v>18</v>
      </c>
      <c r="B182" s="236" t="s">
        <v>101</v>
      </c>
      <c r="C182" s="133"/>
      <c r="D182" s="142">
        <f>D183+D186</f>
        <v>37342662</v>
      </c>
    </row>
    <row r="183" spans="1:8" x14ac:dyDescent="0.2">
      <c r="A183" s="241"/>
      <c r="B183" s="48" t="s">
        <v>109</v>
      </c>
      <c r="D183" s="143">
        <f>SUM(D184:D185)</f>
        <v>601047</v>
      </c>
    </row>
    <row r="184" spans="1:8" x14ac:dyDescent="0.2">
      <c r="A184" s="241"/>
      <c r="C184" s="131">
        <v>44470</v>
      </c>
      <c r="D184" s="252">
        <v>601047</v>
      </c>
      <c r="E184" s="33" t="s">
        <v>533</v>
      </c>
      <c r="F184" s="121">
        <v>1</v>
      </c>
      <c r="G184" s="94">
        <v>4010335</v>
      </c>
      <c r="H184" s="21" t="s">
        <v>686</v>
      </c>
    </row>
    <row r="185" spans="1:8" x14ac:dyDescent="0.2">
      <c r="A185" s="241"/>
      <c r="D185" s="32"/>
      <c r="E185" s="33"/>
      <c r="G185" s="94"/>
    </row>
    <row r="186" spans="1:8" x14ac:dyDescent="0.2">
      <c r="A186" s="241"/>
      <c r="B186" s="48" t="s">
        <v>66</v>
      </c>
      <c r="C186" s="106"/>
      <c r="D186" s="143">
        <f>SUM(D187:D194)</f>
        <v>36741615</v>
      </c>
      <c r="E186" s="33"/>
      <c r="F186" s="33"/>
      <c r="G186" s="33"/>
    </row>
    <row r="187" spans="1:8" x14ac:dyDescent="0.2">
      <c r="A187" s="241"/>
      <c r="C187" s="131">
        <v>44500</v>
      </c>
      <c r="D187" s="252">
        <v>27737716</v>
      </c>
      <c r="E187" s="33" t="s">
        <v>680</v>
      </c>
      <c r="F187" s="33">
        <v>1</v>
      </c>
      <c r="G187" s="33">
        <v>4010202</v>
      </c>
    </row>
    <row r="188" spans="1:8" x14ac:dyDescent="0.2">
      <c r="A188" s="241"/>
      <c r="C188" s="131">
        <v>44473</v>
      </c>
      <c r="D188" s="252">
        <v>1897335</v>
      </c>
      <c r="E188" s="33" t="s">
        <v>695</v>
      </c>
      <c r="F188" s="33">
        <v>1</v>
      </c>
      <c r="G188" s="33">
        <v>4010336</v>
      </c>
      <c r="H188" s="21" t="s">
        <v>687</v>
      </c>
    </row>
    <row r="189" spans="1:8" x14ac:dyDescent="0.2">
      <c r="A189" s="241"/>
      <c r="C189" s="131">
        <v>44474</v>
      </c>
      <c r="D189" s="259">
        <v>690400</v>
      </c>
      <c r="E189" s="33" t="s">
        <v>696</v>
      </c>
      <c r="F189" s="33">
        <v>1</v>
      </c>
      <c r="G189" s="33">
        <v>4010336</v>
      </c>
      <c r="H189" s="21" t="s">
        <v>688</v>
      </c>
    </row>
    <row r="190" spans="1:8" x14ac:dyDescent="0.2">
      <c r="A190" s="241"/>
      <c r="C190" s="131">
        <v>44477</v>
      </c>
      <c r="D190" s="252">
        <v>1620000</v>
      </c>
      <c r="E190" s="33" t="s">
        <v>697</v>
      </c>
      <c r="F190" s="33">
        <v>1</v>
      </c>
      <c r="G190" s="33">
        <v>4010336</v>
      </c>
      <c r="H190" s="21" t="s">
        <v>689</v>
      </c>
    </row>
    <row r="191" spans="1:8" x14ac:dyDescent="0.2">
      <c r="A191" s="241"/>
      <c r="C191" s="131">
        <v>44488</v>
      </c>
      <c r="D191" s="252">
        <v>319702</v>
      </c>
      <c r="E191" s="33" t="s">
        <v>698</v>
      </c>
      <c r="F191" s="33">
        <v>1</v>
      </c>
      <c r="G191" s="33">
        <v>4010336</v>
      </c>
      <c r="H191" s="21" t="s">
        <v>690</v>
      </c>
    </row>
    <row r="192" spans="1:8" x14ac:dyDescent="0.2">
      <c r="A192" s="241"/>
      <c r="C192" s="131">
        <v>44488</v>
      </c>
      <c r="D192" s="252">
        <v>4227000</v>
      </c>
      <c r="E192" s="33" t="s">
        <v>699</v>
      </c>
      <c r="F192" s="33">
        <v>1</v>
      </c>
      <c r="G192" s="33">
        <v>4010336</v>
      </c>
      <c r="H192" s="21" t="s">
        <v>691</v>
      </c>
    </row>
    <row r="193" spans="1:8" x14ac:dyDescent="0.2">
      <c r="A193" s="241"/>
      <c r="C193" s="131">
        <v>44488</v>
      </c>
      <c r="D193" s="252">
        <v>186880</v>
      </c>
      <c r="E193" s="33" t="s">
        <v>700</v>
      </c>
      <c r="F193" s="33">
        <v>1</v>
      </c>
      <c r="G193" s="33" t="s">
        <v>692</v>
      </c>
    </row>
    <row r="194" spans="1:8" x14ac:dyDescent="0.2">
      <c r="A194" s="241"/>
      <c r="C194" s="131">
        <v>44497</v>
      </c>
      <c r="D194" s="252">
        <v>62582</v>
      </c>
      <c r="E194" s="33" t="s">
        <v>694</v>
      </c>
      <c r="F194" s="33">
        <v>1</v>
      </c>
      <c r="G194" s="33" t="s">
        <v>693</v>
      </c>
    </row>
    <row r="195" spans="1:8" x14ac:dyDescent="0.2">
      <c r="A195" s="241"/>
      <c r="C195" s="131"/>
      <c r="D195" s="144"/>
      <c r="E195" s="33"/>
      <c r="F195" s="94"/>
      <c r="G195" s="94"/>
      <c r="H195" s="122"/>
    </row>
    <row r="196" spans="1:8" x14ac:dyDescent="0.2">
      <c r="A196" s="241"/>
      <c r="C196" s="131"/>
      <c r="D196" s="144"/>
      <c r="E196" s="119"/>
      <c r="F196" s="94"/>
      <c r="G196" s="94"/>
      <c r="H196" s="122"/>
    </row>
    <row r="197" spans="1:8" x14ac:dyDescent="0.2">
      <c r="A197" s="239"/>
      <c r="C197" s="135"/>
    </row>
    <row r="198" spans="1:8" x14ac:dyDescent="0.2">
      <c r="A198" s="235" t="s">
        <v>19</v>
      </c>
      <c r="B198" s="236" t="s">
        <v>21</v>
      </c>
      <c r="C198" s="133"/>
      <c r="D198" s="142">
        <f>+D199</f>
        <v>15381</v>
      </c>
    </row>
    <row r="199" spans="1:8" x14ac:dyDescent="0.2">
      <c r="A199" s="239"/>
      <c r="B199" s="48" t="s">
        <v>22</v>
      </c>
      <c r="D199" s="143">
        <f>SUM(D200:D202)</f>
        <v>15381</v>
      </c>
    </row>
    <row r="200" spans="1:8" x14ac:dyDescent="0.2">
      <c r="A200" s="239"/>
      <c r="C200" s="131">
        <v>44497</v>
      </c>
      <c r="D200" s="144">
        <v>9469</v>
      </c>
      <c r="E200" s="119" t="s">
        <v>669</v>
      </c>
      <c r="F200" s="94">
        <v>1</v>
      </c>
      <c r="G200" s="94">
        <v>4020701</v>
      </c>
      <c r="H200" s="116"/>
    </row>
    <row r="201" spans="1:8" x14ac:dyDescent="0.2">
      <c r="A201" s="239"/>
      <c r="C201" s="131">
        <v>44483</v>
      </c>
      <c r="D201" s="144">
        <v>5912</v>
      </c>
      <c r="E201" s="119" t="s">
        <v>670</v>
      </c>
      <c r="F201" s="94">
        <v>1</v>
      </c>
      <c r="G201" s="94">
        <v>4020701</v>
      </c>
      <c r="H201" s="116" t="s">
        <v>704</v>
      </c>
    </row>
    <row r="202" spans="1:8" x14ac:dyDescent="0.2">
      <c r="A202" s="239"/>
      <c r="C202" s="21"/>
      <c r="D202" s="21"/>
      <c r="F202" s="21"/>
      <c r="G202" s="21"/>
      <c r="H202" s="116"/>
    </row>
    <row r="203" spans="1:8" x14ac:dyDescent="0.2">
      <c r="A203" s="239"/>
      <c r="C203" s="21"/>
      <c r="D203" s="21"/>
      <c r="F203" s="21"/>
      <c r="G203" s="21"/>
      <c r="H203" s="116"/>
    </row>
    <row r="204" spans="1:8" s="75" customFormat="1" x14ac:dyDescent="0.2">
      <c r="A204" s="239"/>
      <c r="B204" s="48"/>
      <c r="C204" s="134"/>
      <c r="D204" s="32"/>
      <c r="E204" s="33"/>
      <c r="G204" s="81"/>
    </row>
    <row r="205" spans="1:8" x14ac:dyDescent="0.2">
      <c r="A205" s="236" t="s">
        <v>20</v>
      </c>
      <c r="B205" s="236" t="s">
        <v>23</v>
      </c>
      <c r="C205" s="133"/>
      <c r="D205" s="142">
        <f>+D206</f>
        <v>159187</v>
      </c>
    </row>
    <row r="206" spans="1:8" x14ac:dyDescent="0.2">
      <c r="B206" s="48" t="s">
        <v>32</v>
      </c>
      <c r="D206" s="143">
        <f>SUM(D207:D208)</f>
        <v>159187</v>
      </c>
    </row>
    <row r="207" spans="1:8" x14ac:dyDescent="0.2">
      <c r="A207" s="48"/>
      <c r="C207" s="134">
        <v>44500</v>
      </c>
      <c r="D207" s="47">
        <v>11844</v>
      </c>
      <c r="E207" s="76" t="s">
        <v>679</v>
      </c>
      <c r="F207" s="33">
        <v>1</v>
      </c>
      <c r="G207" s="33">
        <v>3021201</v>
      </c>
      <c r="H207" s="23"/>
    </row>
    <row r="208" spans="1:8" x14ac:dyDescent="0.2">
      <c r="A208" s="48"/>
      <c r="C208" s="131">
        <v>44500</v>
      </c>
      <c r="D208" s="144">
        <v>147343</v>
      </c>
      <c r="E208" s="119" t="s">
        <v>710</v>
      </c>
      <c r="F208" s="94"/>
      <c r="G208" s="94"/>
      <c r="H208" s="23"/>
    </row>
    <row r="209" spans="1:8" x14ac:dyDescent="0.2">
      <c r="A209" s="48"/>
      <c r="C209" s="136"/>
      <c r="D209" s="57"/>
      <c r="E209" s="56"/>
      <c r="F209" s="56"/>
      <c r="G209" s="56"/>
    </row>
    <row r="211" spans="1:8" x14ac:dyDescent="0.2">
      <c r="B211" s="48" t="s">
        <v>44</v>
      </c>
      <c r="D211" s="71">
        <v>93085473</v>
      </c>
    </row>
    <row r="212" spans="1:8" x14ac:dyDescent="0.2">
      <c r="B212" s="48" t="s">
        <v>45</v>
      </c>
      <c r="D212" s="71">
        <v>1735959</v>
      </c>
    </row>
    <row r="213" spans="1:8" ht="13.5" thickBot="1" x14ac:dyDescent="0.25">
      <c r="B213" s="48" t="s">
        <v>46</v>
      </c>
      <c r="D213" s="72">
        <v>9713020</v>
      </c>
    </row>
    <row r="214" spans="1:8" ht="13.5" thickTop="1" x14ac:dyDescent="0.2">
      <c r="C214" s="134" t="s">
        <v>39</v>
      </c>
      <c r="D214" s="71">
        <f>SUM(D211:D213)</f>
        <v>104534452</v>
      </c>
      <c r="E214" s="21" t="s">
        <v>40</v>
      </c>
    </row>
    <row r="215" spans="1:8" x14ac:dyDescent="0.2">
      <c r="A215" s="242"/>
      <c r="B215" s="48" t="s">
        <v>24</v>
      </c>
      <c r="D215" s="71">
        <f>+D1</f>
        <v>49328223</v>
      </c>
      <c r="E215" s="51"/>
      <c r="G215" s="51"/>
    </row>
    <row r="216" spans="1:8" ht="13.5" thickBot="1" x14ac:dyDescent="0.25">
      <c r="A216" s="242"/>
      <c r="B216" s="48" t="s">
        <v>25</v>
      </c>
      <c r="D216" s="72">
        <f>-D74</f>
        <v>-44491575</v>
      </c>
      <c r="E216" s="53"/>
      <c r="G216" s="51"/>
    </row>
    <row r="217" spans="1:8" ht="13.5" thickTop="1" x14ac:dyDescent="0.2">
      <c r="A217" s="242"/>
      <c r="B217" s="243" t="s">
        <v>38</v>
      </c>
      <c r="C217" s="137"/>
      <c r="D217" s="73">
        <f>SUM(D215:D216)</f>
        <v>4836648</v>
      </c>
    </row>
    <row r="218" spans="1:8" s="22" customFormat="1" x14ac:dyDescent="0.2">
      <c r="A218" s="48"/>
      <c r="B218" s="244" t="s">
        <v>73</v>
      </c>
      <c r="C218" s="138"/>
      <c r="D218" s="74">
        <f>+D214+D217</f>
        <v>109371100</v>
      </c>
      <c r="E218" s="260"/>
      <c r="F218" s="75"/>
      <c r="G218" s="80"/>
      <c r="H218" s="21"/>
    </row>
    <row r="219" spans="1:8" x14ac:dyDescent="0.2">
      <c r="B219" s="48" t="s">
        <v>42</v>
      </c>
      <c r="D219" s="71">
        <f>SUM(D218:D218)</f>
        <v>109371100</v>
      </c>
      <c r="E219" s="21" t="s">
        <v>40</v>
      </c>
    </row>
    <row r="220" spans="1:8" x14ac:dyDescent="0.2">
      <c r="C220" s="134" t="s">
        <v>41</v>
      </c>
      <c r="D220" s="71">
        <f>82472718+1735959+9701176</f>
        <v>93909853</v>
      </c>
    </row>
    <row r="221" spans="1:8" s="22" customFormat="1" x14ac:dyDescent="0.2">
      <c r="A221" s="48"/>
      <c r="B221" s="244" t="s">
        <v>43</v>
      </c>
      <c r="C221" s="138"/>
      <c r="D221" s="74">
        <f>+D220-D219</f>
        <v>-15461247</v>
      </c>
      <c r="F221" s="75"/>
      <c r="G221" s="80"/>
      <c r="H221" s="21"/>
    </row>
    <row r="225" spans="1:7" x14ac:dyDescent="0.2">
      <c r="B225" s="245"/>
    </row>
    <row r="226" spans="1:7" x14ac:dyDescent="0.2">
      <c r="B226" s="245"/>
    </row>
    <row r="227" spans="1:7" x14ac:dyDescent="0.2">
      <c r="B227" s="245"/>
    </row>
    <row r="228" spans="1:7" x14ac:dyDescent="0.2">
      <c r="B228" s="245"/>
    </row>
    <row r="229" spans="1:7" x14ac:dyDescent="0.2">
      <c r="B229" s="245"/>
      <c r="C229" s="246"/>
    </row>
    <row r="230" spans="1:7" x14ac:dyDescent="0.2">
      <c r="B230" s="245"/>
    </row>
    <row r="231" spans="1:7" s="49" customFormat="1" x14ac:dyDescent="0.2">
      <c r="A231" s="23"/>
      <c r="B231" s="245"/>
      <c r="C231" s="134"/>
      <c r="D231" s="47"/>
      <c r="E231" s="21"/>
      <c r="F231" s="75"/>
      <c r="G231" s="80"/>
    </row>
    <row r="232" spans="1:7" s="49" customFormat="1" x14ac:dyDescent="0.2">
      <c r="A232" s="23"/>
      <c r="B232" s="245"/>
      <c r="C232" s="134"/>
      <c r="D232" s="47"/>
      <c r="E232" s="21"/>
      <c r="F232" s="75"/>
      <c r="G232" s="80"/>
    </row>
    <row r="233" spans="1:7" s="49" customFormat="1" x14ac:dyDescent="0.2">
      <c r="A233" s="23"/>
      <c r="B233" s="245"/>
      <c r="C233" s="134"/>
      <c r="D233" s="47"/>
      <c r="E233" s="21"/>
      <c r="F233" s="75"/>
      <c r="G233" s="80"/>
    </row>
    <row r="234" spans="1:7" s="49" customFormat="1" x14ac:dyDescent="0.2">
      <c r="A234" s="23"/>
      <c r="B234" s="245"/>
      <c r="C234" s="134"/>
      <c r="D234" s="47"/>
      <c r="E234" s="21"/>
      <c r="F234" s="75"/>
      <c r="G234" s="80"/>
    </row>
    <row r="235" spans="1:7" s="49" customFormat="1" x14ac:dyDescent="0.2">
      <c r="A235" s="23"/>
      <c r="B235" s="245"/>
      <c r="C235" s="134"/>
      <c r="D235" s="47"/>
      <c r="E235" s="21"/>
      <c r="F235" s="75"/>
      <c r="G235" s="80"/>
    </row>
    <row r="246" spans="1:7" x14ac:dyDescent="0.2">
      <c r="A246" s="21"/>
      <c r="B246" s="21"/>
      <c r="C246" s="106"/>
      <c r="F246" s="21"/>
      <c r="G246" s="21"/>
    </row>
    <row r="247" spans="1:7" x14ac:dyDescent="0.2">
      <c r="A247" s="21"/>
      <c r="B247" s="21"/>
      <c r="C247" s="106"/>
      <c r="F247" s="21"/>
      <c r="G247" s="21"/>
    </row>
    <row r="248" spans="1:7" x14ac:dyDescent="0.2">
      <c r="A248" s="21"/>
      <c r="B248" s="21"/>
      <c r="C248" s="106"/>
      <c r="F248" s="21"/>
      <c r="G248" s="21"/>
    </row>
    <row r="249" spans="1:7" x14ac:dyDescent="0.2">
      <c r="A249" s="21"/>
      <c r="B249" s="21"/>
      <c r="C249" s="106"/>
      <c r="F249" s="21"/>
      <c r="G249" s="21"/>
    </row>
    <row r="250" spans="1:7" x14ac:dyDescent="0.2">
      <c r="A250" s="21"/>
      <c r="B250" s="21"/>
      <c r="C250" s="106"/>
      <c r="F250" s="21"/>
      <c r="G250" s="21"/>
    </row>
    <row r="251" spans="1:7" x14ac:dyDescent="0.2">
      <c r="A251" s="21"/>
      <c r="B251" s="21"/>
      <c r="C251" s="106"/>
      <c r="F251" s="21"/>
      <c r="G251" s="21"/>
    </row>
    <row r="252" spans="1:7" x14ac:dyDescent="0.2">
      <c r="A252" s="21"/>
      <c r="B252" s="21"/>
      <c r="C252" s="106"/>
      <c r="F252" s="21"/>
      <c r="G252" s="21"/>
    </row>
    <row r="253" spans="1:7" x14ac:dyDescent="0.2">
      <c r="A253" s="21"/>
      <c r="B253" s="21"/>
      <c r="C253" s="106"/>
      <c r="F253" s="21"/>
      <c r="G253" s="21"/>
    </row>
    <row r="254" spans="1:7" x14ac:dyDescent="0.2">
      <c r="A254" s="21"/>
      <c r="B254" s="21"/>
      <c r="C254" s="106"/>
      <c r="F254" s="21"/>
      <c r="G254" s="21"/>
    </row>
    <row r="255" spans="1:7" x14ac:dyDescent="0.2">
      <c r="A255" s="21"/>
      <c r="B255" s="21"/>
      <c r="C255" s="106"/>
      <c r="F255" s="21"/>
      <c r="G255" s="21"/>
    </row>
    <row r="256" spans="1:7" x14ac:dyDescent="0.2">
      <c r="A256" s="21"/>
      <c r="B256" s="21"/>
      <c r="C256" s="106"/>
      <c r="F256" s="21"/>
      <c r="G256" s="21"/>
    </row>
    <row r="257" spans="1:7" x14ac:dyDescent="0.2">
      <c r="A257" s="21"/>
      <c r="B257" s="21"/>
      <c r="C257" s="106"/>
      <c r="F257" s="21"/>
      <c r="G257" s="21"/>
    </row>
    <row r="258" spans="1:7" x14ac:dyDescent="0.2">
      <c r="A258" s="21"/>
      <c r="B258" s="21"/>
      <c r="C258" s="106"/>
      <c r="F258" s="21"/>
      <c r="G258" s="21"/>
    </row>
    <row r="259" spans="1:7" x14ac:dyDescent="0.2">
      <c r="A259" s="21"/>
      <c r="B259" s="21"/>
      <c r="C259" s="106"/>
      <c r="F259" s="21"/>
      <c r="G259" s="21"/>
    </row>
    <row r="260" spans="1:7" x14ac:dyDescent="0.2">
      <c r="A260" s="21"/>
      <c r="B260" s="21"/>
      <c r="C260" s="106"/>
      <c r="F260" s="21"/>
      <c r="G260" s="21"/>
    </row>
    <row r="261" spans="1:7" x14ac:dyDescent="0.2">
      <c r="A261" s="21"/>
      <c r="B261" s="21"/>
      <c r="C261" s="106"/>
      <c r="F261" s="21"/>
      <c r="G261" s="21"/>
    </row>
    <row r="262" spans="1:7" x14ac:dyDescent="0.2">
      <c r="A262" s="21"/>
      <c r="B262" s="21"/>
      <c r="C262" s="106"/>
      <c r="F262" s="21"/>
      <c r="G262" s="21"/>
    </row>
  </sheetData>
  <pageMargins left="0.7" right="0.7" top="0.75" bottom="0.75" header="0.3" footer="0.3"/>
  <pageSetup orientation="portrait" verticalDpi="0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7"/>
  <sheetViews>
    <sheetView topLeftCell="A65" zoomScale="80" zoomScaleNormal="80" workbookViewId="0">
      <selection activeCell="D78" sqref="D78"/>
    </sheetView>
  </sheetViews>
  <sheetFormatPr baseColWidth="10" defaultColWidth="32.5703125" defaultRowHeight="12.75" x14ac:dyDescent="0.2"/>
  <cols>
    <col min="1" max="1" width="2.85546875" style="23" bestFit="1" customWidth="1"/>
    <col min="2" max="2" width="18.140625" style="48" customWidth="1"/>
    <col min="3" max="3" width="20.5703125" style="134" bestFit="1" customWidth="1"/>
    <col min="4" max="4" width="14.28515625" style="47" customWidth="1"/>
    <col min="5" max="5" width="41.42578125" style="21" bestFit="1" customWidth="1"/>
    <col min="6" max="6" width="2.28515625" style="75" bestFit="1" customWidth="1"/>
    <col min="7" max="7" width="9.85546875" style="80" bestFit="1" customWidth="1"/>
    <col min="8" max="16384" width="32.5703125" style="21"/>
  </cols>
  <sheetData>
    <row r="1" spans="1:8" x14ac:dyDescent="0.2">
      <c r="B1" s="234" t="s">
        <v>35</v>
      </c>
      <c r="C1" s="132"/>
      <c r="D1" s="140">
        <f>+D4+D36+D40+D68</f>
        <v>5719654</v>
      </c>
    </row>
    <row r="2" spans="1:8" x14ac:dyDescent="0.2">
      <c r="B2" s="234" t="s">
        <v>36</v>
      </c>
      <c r="C2" s="132"/>
      <c r="D2" s="141"/>
    </row>
    <row r="4" spans="1:8" x14ac:dyDescent="0.2">
      <c r="A4" s="235" t="s">
        <v>0</v>
      </c>
      <c r="B4" s="236" t="s">
        <v>1</v>
      </c>
      <c r="C4" s="133"/>
      <c r="D4" s="142">
        <f>+D5+D11+D17+D23+D28+D34</f>
        <v>2729524</v>
      </c>
    </row>
    <row r="5" spans="1:8" s="22" customFormat="1" x14ac:dyDescent="0.2">
      <c r="A5" s="237"/>
      <c r="B5" s="238" t="s">
        <v>2</v>
      </c>
      <c r="C5" s="134"/>
      <c r="D5" s="143">
        <f>SUM(D6:D8)</f>
        <v>2407070</v>
      </c>
      <c r="F5" s="75"/>
      <c r="G5" s="80"/>
      <c r="H5" s="21"/>
    </row>
    <row r="6" spans="1:8" s="22" customFormat="1" x14ac:dyDescent="0.2">
      <c r="A6" s="237"/>
      <c r="B6" s="238"/>
      <c r="C6" s="131">
        <v>44512</v>
      </c>
      <c r="D6" s="144">
        <v>2407070</v>
      </c>
      <c r="E6" s="119" t="s">
        <v>400</v>
      </c>
      <c r="F6" s="94">
        <v>1</v>
      </c>
      <c r="G6" s="94">
        <v>3010103</v>
      </c>
      <c r="H6" s="21" t="s">
        <v>712</v>
      </c>
    </row>
    <row r="7" spans="1:8" s="22" customFormat="1" x14ac:dyDescent="0.2">
      <c r="A7" s="237"/>
      <c r="B7" s="238"/>
      <c r="C7" s="131"/>
      <c r="D7" s="144"/>
      <c r="E7" s="119"/>
      <c r="F7" s="94"/>
      <c r="G7" s="94"/>
      <c r="H7" s="21"/>
    </row>
    <row r="8" spans="1:8" s="22" customFormat="1" x14ac:dyDescent="0.2">
      <c r="A8" s="237"/>
      <c r="B8" s="238"/>
      <c r="C8" s="131"/>
      <c r="D8" s="144"/>
      <c r="E8" s="119"/>
      <c r="F8" s="94"/>
      <c r="G8" s="94"/>
      <c r="H8" s="21"/>
    </row>
    <row r="9" spans="1:8" s="22" customFormat="1" x14ac:dyDescent="0.2">
      <c r="A9" s="237"/>
      <c r="B9" s="238"/>
      <c r="C9" s="131"/>
      <c r="D9" s="144"/>
      <c r="E9" s="119"/>
      <c r="F9" s="94"/>
      <c r="G9" s="94"/>
      <c r="H9" s="21"/>
    </row>
    <row r="10" spans="1:8" s="22" customFormat="1" x14ac:dyDescent="0.2">
      <c r="A10" s="237"/>
      <c r="B10" s="238"/>
      <c r="C10" s="131"/>
      <c r="D10" s="144"/>
      <c r="E10" s="119"/>
      <c r="F10" s="94"/>
      <c r="G10" s="94"/>
      <c r="H10" s="251"/>
    </row>
    <row r="11" spans="1:8" s="22" customFormat="1" x14ac:dyDescent="0.2">
      <c r="A11" s="237"/>
      <c r="B11" s="238" t="s">
        <v>3</v>
      </c>
      <c r="C11" s="134"/>
      <c r="D11" s="143">
        <f>SUM(D12:D15)</f>
        <v>0</v>
      </c>
      <c r="F11" s="75"/>
      <c r="G11" s="80"/>
      <c r="H11" s="21"/>
    </row>
    <row r="12" spans="1:8" s="22" customFormat="1" x14ac:dyDescent="0.2">
      <c r="A12" s="237"/>
      <c r="B12" s="238"/>
      <c r="C12" s="131"/>
      <c r="D12" s="144"/>
      <c r="E12" s="119" t="s">
        <v>409</v>
      </c>
      <c r="F12" s="94">
        <v>1</v>
      </c>
      <c r="G12" s="94">
        <v>3010104</v>
      </c>
      <c r="H12" s="21"/>
    </row>
    <row r="13" spans="1:8" s="22" customFormat="1" x14ac:dyDescent="0.2">
      <c r="A13" s="237"/>
      <c r="B13" s="238"/>
      <c r="C13" s="131"/>
      <c r="D13" s="144"/>
      <c r="E13" s="119"/>
      <c r="F13" s="94"/>
      <c r="G13" s="94"/>
      <c r="H13" s="21"/>
    </row>
    <row r="14" spans="1:8" s="22" customFormat="1" x14ac:dyDescent="0.2">
      <c r="A14" s="237"/>
      <c r="B14" s="238"/>
      <c r="C14" s="131"/>
      <c r="D14" s="144"/>
      <c r="E14" s="119"/>
      <c r="F14" s="94"/>
      <c r="G14" s="94"/>
      <c r="H14" s="21"/>
    </row>
    <row r="15" spans="1:8" s="22" customFormat="1" x14ac:dyDescent="0.2">
      <c r="A15" s="237"/>
      <c r="B15" s="238"/>
      <c r="C15" s="131"/>
      <c r="D15" s="144"/>
      <c r="E15" s="119"/>
      <c r="F15" s="94"/>
      <c r="G15" s="94"/>
      <c r="H15" s="21"/>
    </row>
    <row r="16" spans="1:8" s="22" customFormat="1" x14ac:dyDescent="0.2">
      <c r="A16" s="237"/>
      <c r="B16" s="238"/>
      <c r="C16" s="134"/>
      <c r="D16" s="32"/>
      <c r="E16" s="33"/>
      <c r="F16" s="75"/>
      <c r="G16" s="80"/>
      <c r="H16" s="21"/>
    </row>
    <row r="17" spans="1:8" s="22" customFormat="1" x14ac:dyDescent="0.2">
      <c r="A17" s="237"/>
      <c r="B17" s="238" t="s">
        <v>4</v>
      </c>
      <c r="C17" s="134"/>
      <c r="D17" s="143">
        <f>SUM(D18:D19)</f>
        <v>322454</v>
      </c>
      <c r="F17" s="75"/>
      <c r="G17" s="80"/>
      <c r="H17" s="21"/>
    </row>
    <row r="18" spans="1:8" s="22" customFormat="1" x14ac:dyDescent="0.2">
      <c r="A18" s="237"/>
      <c r="B18" s="238"/>
      <c r="C18" s="131">
        <v>44529</v>
      </c>
      <c r="D18" s="144">
        <v>322454</v>
      </c>
      <c r="E18" s="98" t="s">
        <v>414</v>
      </c>
      <c r="F18" s="94">
        <v>1</v>
      </c>
      <c r="G18" s="94">
        <v>3010105</v>
      </c>
      <c r="H18" s="21" t="s">
        <v>713</v>
      </c>
    </row>
    <row r="19" spans="1:8" s="22" customFormat="1" x14ac:dyDescent="0.2">
      <c r="A19" s="237"/>
      <c r="B19" s="238"/>
      <c r="C19" s="131"/>
      <c r="D19" s="144"/>
      <c r="E19" s="98" t="s">
        <v>414</v>
      </c>
      <c r="F19" s="94">
        <v>1</v>
      </c>
      <c r="G19" s="94">
        <v>3010105</v>
      </c>
      <c r="H19" s="21"/>
    </row>
    <row r="20" spans="1:8" s="22" customFormat="1" x14ac:dyDescent="0.2">
      <c r="A20" s="237"/>
      <c r="B20" s="238"/>
      <c r="C20" s="131"/>
      <c r="D20" s="144"/>
      <c r="E20" s="98"/>
      <c r="F20" s="94"/>
      <c r="G20" s="94"/>
      <c r="H20" s="21"/>
    </row>
    <row r="21" spans="1:8" s="22" customFormat="1" x14ac:dyDescent="0.2">
      <c r="A21" s="237"/>
      <c r="B21" s="238"/>
      <c r="C21" s="131"/>
      <c r="D21" s="144"/>
      <c r="E21" s="98"/>
      <c r="F21" s="94"/>
      <c r="G21" s="94"/>
      <c r="H21" s="21"/>
    </row>
    <row r="22" spans="1:8" s="22" customFormat="1" x14ac:dyDescent="0.2">
      <c r="A22" s="237"/>
      <c r="B22" s="238"/>
      <c r="C22" s="134"/>
      <c r="D22" s="32"/>
      <c r="E22" s="33"/>
      <c r="F22" s="33"/>
      <c r="G22" s="33"/>
      <c r="H22" s="21"/>
    </row>
    <row r="23" spans="1:8" s="22" customFormat="1" x14ac:dyDescent="0.2">
      <c r="A23" s="237"/>
      <c r="B23" s="238" t="s">
        <v>5</v>
      </c>
      <c r="C23" s="134"/>
      <c r="D23" s="143">
        <f>SUM(D24:D26)</f>
        <v>0</v>
      </c>
      <c r="F23" s="75"/>
      <c r="G23" s="80"/>
      <c r="H23" s="21"/>
    </row>
    <row r="24" spans="1:8" s="22" customFormat="1" x14ac:dyDescent="0.2">
      <c r="A24" s="237"/>
      <c r="B24" s="238"/>
      <c r="C24" s="131"/>
      <c r="D24" s="144"/>
      <c r="E24" s="119" t="s">
        <v>417</v>
      </c>
      <c r="F24" s="94">
        <v>1</v>
      </c>
      <c r="G24" s="94">
        <v>3010106</v>
      </c>
      <c r="H24" s="21"/>
    </row>
    <row r="25" spans="1:8" s="22" customFormat="1" x14ac:dyDescent="0.2">
      <c r="A25" s="237"/>
      <c r="B25" s="238"/>
      <c r="C25" s="131"/>
      <c r="D25" s="144"/>
      <c r="E25" s="119" t="s">
        <v>417</v>
      </c>
      <c r="F25" s="94">
        <v>1</v>
      </c>
      <c r="G25" s="94">
        <v>3010106</v>
      </c>
      <c r="H25" s="21"/>
    </row>
    <row r="26" spans="1:8" s="22" customFormat="1" x14ac:dyDescent="0.2">
      <c r="A26" s="237"/>
      <c r="B26" s="238"/>
      <c r="C26" s="131"/>
      <c r="D26" s="144"/>
      <c r="E26" s="119"/>
      <c r="F26" s="94"/>
      <c r="G26" s="94"/>
      <c r="H26" s="21"/>
    </row>
    <row r="27" spans="1:8" s="22" customFormat="1" x14ac:dyDescent="0.2">
      <c r="A27" s="237"/>
      <c r="B27" s="238"/>
      <c r="C27" s="131"/>
      <c r="D27" s="144"/>
      <c r="E27" s="119"/>
      <c r="F27" s="94"/>
      <c r="G27" s="94"/>
      <c r="H27" s="21"/>
    </row>
    <row r="28" spans="1:8" s="22" customFormat="1" x14ac:dyDescent="0.2">
      <c r="A28" s="237"/>
      <c r="B28" s="238" t="s">
        <v>6</v>
      </c>
      <c r="C28" s="134"/>
      <c r="D28" s="143">
        <f>SUM(D29:D30)</f>
        <v>0</v>
      </c>
      <c r="F28" s="75"/>
      <c r="G28" s="80"/>
      <c r="H28" s="21"/>
    </row>
    <row r="29" spans="1:8" s="22" customFormat="1" x14ac:dyDescent="0.2">
      <c r="A29" s="237"/>
      <c r="B29" s="238"/>
      <c r="C29" s="134"/>
      <c r="D29" s="144"/>
      <c r="E29" s="119" t="s">
        <v>517</v>
      </c>
      <c r="F29" s="75">
        <v>1</v>
      </c>
      <c r="G29" s="80">
        <v>3010107</v>
      </c>
      <c r="H29" s="21"/>
    </row>
    <row r="30" spans="1:8" s="22" customFormat="1" x14ac:dyDescent="0.2">
      <c r="A30" s="237"/>
      <c r="B30" s="238"/>
      <c r="C30" s="134"/>
      <c r="D30" s="144"/>
      <c r="E30" s="119" t="s">
        <v>517</v>
      </c>
      <c r="F30" s="75">
        <v>1</v>
      </c>
      <c r="G30" s="80">
        <v>3010107</v>
      </c>
      <c r="H30" s="21"/>
    </row>
    <row r="31" spans="1:8" s="22" customFormat="1" x14ac:dyDescent="0.2">
      <c r="A31" s="237"/>
      <c r="B31" s="238"/>
      <c r="C31" s="134"/>
      <c r="D31" s="143"/>
      <c r="F31" s="75"/>
      <c r="G31" s="80"/>
      <c r="H31" s="21"/>
    </row>
    <row r="32" spans="1:8" s="22" customFormat="1" x14ac:dyDescent="0.2">
      <c r="A32" s="237"/>
      <c r="B32" s="238"/>
      <c r="C32" s="134"/>
      <c r="D32" s="143"/>
      <c r="F32" s="75"/>
      <c r="G32" s="80"/>
      <c r="H32" s="21"/>
    </row>
    <row r="33" spans="1:8" s="22" customFormat="1" x14ac:dyDescent="0.2">
      <c r="A33" s="237"/>
      <c r="B33" s="238"/>
      <c r="C33" s="134"/>
      <c r="D33" s="32"/>
      <c r="E33" s="33"/>
      <c r="F33" s="75"/>
      <c r="G33" s="80"/>
      <c r="H33" s="21"/>
    </row>
    <row r="34" spans="1:8" s="22" customFormat="1" x14ac:dyDescent="0.2">
      <c r="A34" s="237"/>
      <c r="B34" s="238" t="s">
        <v>51</v>
      </c>
      <c r="C34" s="134"/>
      <c r="D34" s="143">
        <f>SUM(D35:D35)</f>
        <v>0</v>
      </c>
      <c r="F34" s="75"/>
      <c r="G34" s="80"/>
      <c r="H34" s="21"/>
    </row>
    <row r="35" spans="1:8" s="22" customFormat="1" x14ac:dyDescent="0.2">
      <c r="A35" s="239"/>
      <c r="B35" s="48"/>
      <c r="C35" s="134"/>
      <c r="D35" s="47"/>
      <c r="E35" s="21"/>
      <c r="F35" s="75"/>
      <c r="G35" s="80"/>
      <c r="H35" s="21"/>
    </row>
    <row r="36" spans="1:8" s="22" customFormat="1" x14ac:dyDescent="0.2">
      <c r="A36" s="235" t="s">
        <v>7</v>
      </c>
      <c r="B36" s="236" t="s">
        <v>74</v>
      </c>
      <c r="C36" s="133"/>
      <c r="D36" s="142">
        <f>+D37</f>
        <v>0</v>
      </c>
      <c r="E36" s="21"/>
      <c r="F36" s="75"/>
      <c r="G36" s="80"/>
      <c r="H36" s="21"/>
    </row>
    <row r="37" spans="1:8" s="22" customFormat="1" x14ac:dyDescent="0.2">
      <c r="A37" s="240"/>
      <c r="B37" s="48" t="s">
        <v>75</v>
      </c>
      <c r="C37" s="134"/>
      <c r="D37" s="143">
        <f>+D38</f>
        <v>0</v>
      </c>
      <c r="E37" s="21"/>
      <c r="F37" s="75"/>
      <c r="G37" s="80"/>
      <c r="H37" s="21"/>
    </row>
    <row r="39" spans="1:8" x14ac:dyDescent="0.2">
      <c r="A39" s="239"/>
      <c r="B39" s="238"/>
      <c r="D39" s="32"/>
      <c r="E39" s="33"/>
      <c r="F39" s="33"/>
      <c r="G39" s="33"/>
    </row>
    <row r="40" spans="1:8" x14ac:dyDescent="0.2">
      <c r="A40" s="235" t="s">
        <v>8</v>
      </c>
      <c r="B40" s="236" t="s">
        <v>9</v>
      </c>
      <c r="C40" s="133"/>
      <c r="D40" s="142">
        <f>+D41+D47+D53+D60+D63</f>
        <v>2250000</v>
      </c>
    </row>
    <row r="41" spans="1:8" s="22" customFormat="1" x14ac:dyDescent="0.2">
      <c r="A41" s="237"/>
      <c r="B41" s="238" t="s">
        <v>76</v>
      </c>
      <c r="C41" s="134"/>
      <c r="D41" s="143">
        <f>SUM(D42:D43)</f>
        <v>0</v>
      </c>
      <c r="F41" s="75"/>
      <c r="G41" s="80"/>
      <c r="H41" s="21"/>
    </row>
    <row r="42" spans="1:8" s="22" customFormat="1" x14ac:dyDescent="0.2">
      <c r="A42" s="237"/>
      <c r="B42" s="238"/>
      <c r="C42" s="131"/>
      <c r="D42" s="144"/>
      <c r="E42" s="21"/>
      <c r="F42" s="33">
        <v>1</v>
      </c>
      <c r="G42" s="33">
        <v>3010113</v>
      </c>
      <c r="H42" s="23"/>
    </row>
    <row r="43" spans="1:8" s="22" customFormat="1" x14ac:dyDescent="0.2">
      <c r="A43" s="237"/>
      <c r="B43" s="238"/>
      <c r="C43" s="131"/>
      <c r="D43" s="144"/>
      <c r="E43" s="21"/>
      <c r="F43" s="33">
        <v>1</v>
      </c>
      <c r="G43" s="33">
        <v>3010113</v>
      </c>
      <c r="H43" s="23"/>
    </row>
    <row r="44" spans="1:8" x14ac:dyDescent="0.2">
      <c r="A44" s="239"/>
      <c r="B44" s="238"/>
      <c r="E44" s="119"/>
      <c r="F44" s="33"/>
      <c r="G44" s="33"/>
      <c r="H44" s="23"/>
    </row>
    <row r="45" spans="1:8" x14ac:dyDescent="0.2">
      <c r="A45" s="239"/>
      <c r="B45" s="238"/>
      <c r="D45" s="145"/>
      <c r="E45" s="119"/>
      <c r="H45" s="76"/>
    </row>
    <row r="46" spans="1:8" x14ac:dyDescent="0.2">
      <c r="A46" s="239"/>
      <c r="B46" s="238"/>
      <c r="D46" s="145"/>
      <c r="H46" s="76"/>
    </row>
    <row r="47" spans="1:8" x14ac:dyDescent="0.2">
      <c r="A47" s="237"/>
      <c r="B47" s="238" t="s">
        <v>52</v>
      </c>
      <c r="D47" s="143">
        <f>SUM(D48:D49)</f>
        <v>2000000</v>
      </c>
    </row>
    <row r="48" spans="1:8" x14ac:dyDescent="0.2">
      <c r="A48" s="237"/>
      <c r="B48" s="238"/>
      <c r="C48" s="134">
        <v>44526</v>
      </c>
      <c r="D48" s="144">
        <v>2000000</v>
      </c>
      <c r="E48" s="21" t="s">
        <v>678</v>
      </c>
      <c r="F48" s="75">
        <v>1</v>
      </c>
      <c r="G48" s="80">
        <v>3010116</v>
      </c>
      <c r="H48" s="21" t="s">
        <v>717</v>
      </c>
    </row>
    <row r="49" spans="1:8" x14ac:dyDescent="0.2">
      <c r="A49" s="237"/>
      <c r="B49" s="238"/>
      <c r="D49" s="144"/>
    </row>
    <row r="50" spans="1:8" x14ac:dyDescent="0.2">
      <c r="A50" s="237"/>
      <c r="B50" s="238"/>
      <c r="D50" s="32"/>
      <c r="E50" s="33"/>
      <c r="F50" s="33"/>
      <c r="G50" s="33"/>
    </row>
    <row r="51" spans="1:8" x14ac:dyDescent="0.2">
      <c r="A51" s="237"/>
      <c r="B51" s="238"/>
      <c r="C51" s="131"/>
      <c r="D51" s="144"/>
      <c r="E51" s="119"/>
      <c r="F51" s="94"/>
      <c r="G51" s="94"/>
    </row>
    <row r="52" spans="1:8" x14ac:dyDescent="0.2">
      <c r="A52" s="237"/>
      <c r="B52" s="238"/>
      <c r="C52" s="131"/>
      <c r="D52" s="144"/>
      <c r="E52" s="119"/>
      <c r="F52" s="94"/>
      <c r="G52" s="94"/>
    </row>
    <row r="53" spans="1:8" x14ac:dyDescent="0.2">
      <c r="A53" s="239"/>
      <c r="B53" s="238" t="s">
        <v>34</v>
      </c>
      <c r="D53" s="143">
        <f>SUM(D54:D58)</f>
        <v>250000</v>
      </c>
    </row>
    <row r="54" spans="1:8" x14ac:dyDescent="0.2">
      <c r="A54" s="239"/>
      <c r="B54" s="238"/>
      <c r="C54" s="134">
        <v>44511</v>
      </c>
      <c r="D54" s="144">
        <v>250000</v>
      </c>
      <c r="E54" s="21" t="s">
        <v>715</v>
      </c>
      <c r="F54" s="75">
        <v>1</v>
      </c>
      <c r="G54" s="80">
        <v>30101010</v>
      </c>
      <c r="H54" s="21" t="s">
        <v>716</v>
      </c>
    </row>
    <row r="55" spans="1:8" x14ac:dyDescent="0.2">
      <c r="A55" s="239"/>
      <c r="B55" s="238"/>
      <c r="D55" s="144"/>
    </row>
    <row r="56" spans="1:8" x14ac:dyDescent="0.2">
      <c r="A56" s="239"/>
      <c r="B56" s="238"/>
      <c r="D56" s="144"/>
    </row>
    <row r="57" spans="1:8" x14ac:dyDescent="0.2">
      <c r="A57" s="239"/>
      <c r="B57" s="238"/>
      <c r="D57" s="144"/>
    </row>
    <row r="58" spans="1:8" x14ac:dyDescent="0.2">
      <c r="A58" s="239"/>
      <c r="B58" s="238"/>
      <c r="C58" s="131"/>
      <c r="D58" s="144"/>
      <c r="F58" s="94"/>
      <c r="G58" s="94"/>
    </row>
    <row r="59" spans="1:8" x14ac:dyDescent="0.2">
      <c r="A59" s="239"/>
      <c r="B59" s="238"/>
      <c r="D59" s="32"/>
      <c r="E59" s="33"/>
      <c r="F59" s="33"/>
      <c r="G59" s="33"/>
    </row>
    <row r="60" spans="1:8" x14ac:dyDescent="0.2">
      <c r="A60" s="239"/>
      <c r="B60" s="238" t="s">
        <v>90</v>
      </c>
      <c r="D60" s="143">
        <f>SUM(D61)</f>
        <v>0</v>
      </c>
      <c r="E60" s="33"/>
      <c r="G60" s="81"/>
    </row>
    <row r="61" spans="1:8" x14ac:dyDescent="0.2">
      <c r="A61" s="239"/>
      <c r="B61" s="238"/>
      <c r="D61" s="32"/>
      <c r="E61" s="33"/>
      <c r="G61" s="81"/>
    </row>
    <row r="62" spans="1:8" x14ac:dyDescent="0.2">
      <c r="A62" s="239"/>
      <c r="B62" s="238"/>
      <c r="D62" s="32"/>
      <c r="E62" s="33"/>
      <c r="G62" s="81"/>
    </row>
    <row r="63" spans="1:8" s="76" customFormat="1" x14ac:dyDescent="0.2">
      <c r="A63" s="239"/>
      <c r="B63" s="238" t="s">
        <v>117</v>
      </c>
      <c r="C63" s="115"/>
      <c r="D63" s="143">
        <f>SUM(D64:D65)</f>
        <v>0</v>
      </c>
      <c r="E63" s="21"/>
      <c r="F63" s="75"/>
      <c r="G63" s="80"/>
    </row>
    <row r="64" spans="1:8" s="76" customFormat="1" x14ac:dyDescent="0.2">
      <c r="A64" s="239"/>
      <c r="B64" s="238"/>
      <c r="C64" s="131"/>
      <c r="D64" s="144"/>
      <c r="E64" s="21"/>
      <c r="F64" s="75">
        <v>1</v>
      </c>
      <c r="G64" s="80"/>
    </row>
    <row r="65" spans="1:8" s="76" customFormat="1" x14ac:dyDescent="0.2">
      <c r="A65" s="239"/>
      <c r="B65" s="238"/>
      <c r="C65" s="115"/>
      <c r="D65" s="143"/>
      <c r="E65" s="21"/>
      <c r="F65" s="75"/>
      <c r="G65" s="80"/>
    </row>
    <row r="66" spans="1:8" s="76" customFormat="1" x14ac:dyDescent="0.2">
      <c r="A66" s="239"/>
      <c r="C66" s="134"/>
      <c r="D66" s="145"/>
      <c r="E66" s="21"/>
      <c r="F66" s="75"/>
      <c r="G66" s="80"/>
    </row>
    <row r="67" spans="1:8" s="76" customFormat="1" x14ac:dyDescent="0.2">
      <c r="A67" s="239"/>
      <c r="C67" s="115"/>
      <c r="D67" s="145"/>
      <c r="E67" s="32"/>
      <c r="F67" s="75"/>
      <c r="G67" s="80"/>
    </row>
    <row r="68" spans="1:8" s="76" customFormat="1" x14ac:dyDescent="0.2">
      <c r="A68" s="235" t="s">
        <v>14</v>
      </c>
      <c r="B68" s="236" t="s">
        <v>53</v>
      </c>
      <c r="C68" s="133"/>
      <c r="D68" s="142">
        <f>+D69</f>
        <v>740130</v>
      </c>
      <c r="E68" s="21"/>
      <c r="F68" s="75"/>
      <c r="G68" s="80"/>
    </row>
    <row r="69" spans="1:8" s="76" customFormat="1" x14ac:dyDescent="0.2">
      <c r="A69" s="239"/>
      <c r="B69" s="238" t="s">
        <v>77</v>
      </c>
      <c r="C69" s="134"/>
      <c r="D69" s="143">
        <f>SUM(D70:D71)</f>
        <v>740130</v>
      </c>
      <c r="E69" s="21"/>
      <c r="F69" s="75"/>
      <c r="G69" s="80"/>
    </row>
    <row r="70" spans="1:8" s="76" customFormat="1" x14ac:dyDescent="0.2">
      <c r="A70" s="48"/>
      <c r="B70" s="48"/>
      <c r="C70" s="134">
        <v>44530</v>
      </c>
      <c r="D70" s="47">
        <v>619792</v>
      </c>
      <c r="E70" s="21" t="s">
        <v>718</v>
      </c>
      <c r="F70" s="33">
        <v>1</v>
      </c>
      <c r="G70" s="33">
        <v>3020101</v>
      </c>
      <c r="H70" s="125"/>
    </row>
    <row r="71" spans="1:8" s="76" customFormat="1" x14ac:dyDescent="0.2">
      <c r="A71" s="48"/>
      <c r="B71" s="48"/>
      <c r="C71" s="134">
        <v>44530</v>
      </c>
      <c r="D71" s="47">
        <v>120338</v>
      </c>
      <c r="E71" s="21" t="s">
        <v>749</v>
      </c>
      <c r="F71" s="33">
        <v>1</v>
      </c>
      <c r="G71" s="33">
        <v>4021101</v>
      </c>
      <c r="H71" s="125"/>
    </row>
    <row r="72" spans="1:8" s="76" customFormat="1" x14ac:dyDescent="0.2">
      <c r="A72" s="48"/>
      <c r="B72" s="48"/>
      <c r="C72" s="134"/>
      <c r="D72" s="47"/>
      <c r="E72" s="21"/>
      <c r="F72" s="75"/>
      <c r="G72" s="80"/>
    </row>
    <row r="73" spans="1:8" s="76" customFormat="1" x14ac:dyDescent="0.2">
      <c r="A73" s="23"/>
      <c r="B73" s="234" t="s">
        <v>11</v>
      </c>
      <c r="C73" s="132"/>
      <c r="D73" s="140">
        <f>+D76+D101+D122+D144+D161+D187+D204+D210</f>
        <v>33120805</v>
      </c>
      <c r="E73" s="21"/>
      <c r="F73" s="75"/>
      <c r="G73" s="80"/>
    </row>
    <row r="74" spans="1:8" s="76" customFormat="1" x14ac:dyDescent="0.2">
      <c r="A74" s="23"/>
      <c r="B74" s="234" t="s">
        <v>37</v>
      </c>
      <c r="C74" s="132"/>
      <c r="D74" s="141"/>
      <c r="E74" s="21"/>
      <c r="F74" s="75"/>
      <c r="G74" s="80"/>
    </row>
    <row r="76" spans="1:8" x14ac:dyDescent="0.2">
      <c r="A76" s="235" t="s">
        <v>0</v>
      </c>
      <c r="B76" s="236" t="s">
        <v>12</v>
      </c>
      <c r="C76" s="133"/>
      <c r="D76" s="142">
        <f>+D77+D87+D93+D98</f>
        <v>6595700</v>
      </c>
    </row>
    <row r="77" spans="1:8" x14ac:dyDescent="0.2">
      <c r="A77" s="239"/>
      <c r="B77" s="48" t="s">
        <v>71</v>
      </c>
      <c r="D77" s="143">
        <f>SUM(D78:D86)</f>
        <v>6351182</v>
      </c>
    </row>
    <row r="78" spans="1:8" x14ac:dyDescent="0.2">
      <c r="A78" s="239"/>
      <c r="C78" s="131">
        <v>44530</v>
      </c>
      <c r="D78" s="144">
        <v>5021629</v>
      </c>
      <c r="E78" s="119" t="s">
        <v>747</v>
      </c>
      <c r="F78" s="119">
        <v>1</v>
      </c>
      <c r="G78" s="94">
        <v>4020401</v>
      </c>
      <c r="H78" s="21" t="s">
        <v>748</v>
      </c>
    </row>
    <row r="79" spans="1:8" x14ac:dyDescent="0.2">
      <c r="A79" s="239"/>
      <c r="C79" s="131">
        <v>44530</v>
      </c>
      <c r="D79" s="144">
        <v>140000</v>
      </c>
      <c r="E79" s="119" t="s">
        <v>747</v>
      </c>
      <c r="F79" s="119">
        <v>1</v>
      </c>
      <c r="G79" s="94">
        <v>4020401</v>
      </c>
      <c r="H79" s="21" t="s">
        <v>748</v>
      </c>
    </row>
    <row r="80" spans="1:8" x14ac:dyDescent="0.2">
      <c r="A80" s="239"/>
      <c r="C80" s="131">
        <v>44530</v>
      </c>
      <c r="D80" s="144">
        <v>191423</v>
      </c>
      <c r="E80" s="119" t="s">
        <v>747</v>
      </c>
      <c r="F80" s="119">
        <v>1</v>
      </c>
      <c r="G80" s="94">
        <v>4020401</v>
      </c>
      <c r="H80" s="21" t="s">
        <v>748</v>
      </c>
    </row>
    <row r="81" spans="1:8" x14ac:dyDescent="0.2">
      <c r="A81" s="239"/>
      <c r="C81" s="131">
        <v>44530</v>
      </c>
      <c r="D81" s="144">
        <v>35644</v>
      </c>
      <c r="E81" s="119" t="s">
        <v>747</v>
      </c>
      <c r="F81" s="119">
        <v>1</v>
      </c>
      <c r="G81" s="94">
        <v>4020401</v>
      </c>
      <c r="H81" s="21" t="s">
        <v>748</v>
      </c>
    </row>
    <row r="82" spans="1:8" x14ac:dyDescent="0.2">
      <c r="A82" s="239"/>
      <c r="C82" s="131">
        <v>44508</v>
      </c>
      <c r="D82" s="144">
        <v>680000</v>
      </c>
      <c r="E82" s="119" t="s">
        <v>444</v>
      </c>
      <c r="F82" s="119">
        <v>1</v>
      </c>
      <c r="G82" s="94">
        <v>4010301</v>
      </c>
      <c r="H82" s="21" t="s">
        <v>719</v>
      </c>
    </row>
    <row r="83" spans="1:8" x14ac:dyDescent="0.2">
      <c r="A83" s="239"/>
      <c r="C83" s="131">
        <v>44516</v>
      </c>
      <c r="D83" s="144">
        <v>169492</v>
      </c>
      <c r="E83" s="119" t="s">
        <v>444</v>
      </c>
      <c r="F83" s="119">
        <v>1</v>
      </c>
      <c r="G83" s="94">
        <v>4010301</v>
      </c>
      <c r="H83" s="21" t="s">
        <v>720</v>
      </c>
    </row>
    <row r="84" spans="1:8" x14ac:dyDescent="0.2">
      <c r="A84" s="239"/>
      <c r="C84" s="131">
        <v>44523</v>
      </c>
      <c r="D84" s="144">
        <v>112994</v>
      </c>
      <c r="E84" s="119" t="s">
        <v>444</v>
      </c>
      <c r="F84" s="119">
        <v>1</v>
      </c>
      <c r="G84" s="94">
        <v>4010301</v>
      </c>
      <c r="H84" s="21" t="s">
        <v>721</v>
      </c>
    </row>
    <row r="85" spans="1:8" x14ac:dyDescent="0.2">
      <c r="A85" s="239"/>
      <c r="C85" s="131"/>
      <c r="D85" s="144"/>
      <c r="E85" s="119"/>
      <c r="F85" s="119"/>
      <c r="G85" s="94"/>
    </row>
    <row r="86" spans="1:8" x14ac:dyDescent="0.2">
      <c r="A86" s="239"/>
      <c r="C86" s="131"/>
      <c r="D86" s="144"/>
      <c r="E86" s="119"/>
      <c r="F86" s="94"/>
      <c r="G86" s="94"/>
    </row>
    <row r="87" spans="1:8" x14ac:dyDescent="0.2">
      <c r="B87" s="48" t="s">
        <v>129</v>
      </c>
      <c r="D87" s="67">
        <f>SUM(D88:D91)</f>
        <v>0</v>
      </c>
      <c r="E87" s="33"/>
      <c r="F87" s="33"/>
      <c r="G87" s="93"/>
    </row>
    <row r="88" spans="1:8" x14ac:dyDescent="0.2">
      <c r="A88" s="239"/>
      <c r="C88" s="131"/>
      <c r="D88" s="144"/>
      <c r="E88" s="119"/>
      <c r="F88" s="94"/>
      <c r="G88" s="94"/>
      <c r="H88" s="122"/>
    </row>
    <row r="89" spans="1:8" x14ac:dyDescent="0.2">
      <c r="A89" s="239"/>
      <c r="C89" s="131"/>
      <c r="D89" s="144"/>
      <c r="E89" s="119"/>
      <c r="F89" s="94"/>
      <c r="G89" s="94"/>
      <c r="H89" s="122"/>
    </row>
    <row r="90" spans="1:8" x14ac:dyDescent="0.2">
      <c r="A90" s="239"/>
      <c r="C90" s="131"/>
      <c r="D90" s="144"/>
      <c r="E90" s="119"/>
      <c r="F90" s="94"/>
      <c r="G90" s="94"/>
      <c r="H90" s="122"/>
    </row>
    <row r="91" spans="1:8" x14ac:dyDescent="0.2">
      <c r="A91" s="239"/>
      <c r="C91" s="131"/>
      <c r="D91" s="144"/>
      <c r="E91" s="119"/>
      <c r="F91" s="94"/>
      <c r="G91" s="94"/>
      <c r="H91" s="122"/>
    </row>
    <row r="92" spans="1:8" x14ac:dyDescent="0.2">
      <c r="A92" s="239"/>
    </row>
    <row r="93" spans="1:8" x14ac:dyDescent="0.2">
      <c r="A93" s="239"/>
      <c r="B93" s="48" t="s">
        <v>67</v>
      </c>
      <c r="D93" s="143">
        <f>SUM(D94:D96)</f>
        <v>244518</v>
      </c>
    </row>
    <row r="94" spans="1:8" x14ac:dyDescent="0.2">
      <c r="A94" s="239"/>
      <c r="C94" s="131">
        <v>44515</v>
      </c>
      <c r="D94" s="144">
        <v>244518</v>
      </c>
      <c r="E94" s="119" t="s">
        <v>572</v>
      </c>
      <c r="F94" s="94">
        <v>1</v>
      </c>
      <c r="G94" s="94">
        <v>4010327</v>
      </c>
      <c r="H94" s="21" t="s">
        <v>731</v>
      </c>
    </row>
    <row r="95" spans="1:8" x14ac:dyDescent="0.2">
      <c r="A95" s="239"/>
      <c r="C95" s="131"/>
      <c r="D95" s="144"/>
      <c r="E95" s="119"/>
      <c r="F95" s="94"/>
      <c r="G95" s="94"/>
    </row>
    <row r="96" spans="1:8" x14ac:dyDescent="0.2">
      <c r="A96" s="239"/>
      <c r="C96" s="131"/>
      <c r="D96" s="144"/>
      <c r="F96" s="94"/>
      <c r="G96" s="94"/>
    </row>
    <row r="97" spans="1:7" x14ac:dyDescent="0.2">
      <c r="A97" s="239"/>
      <c r="C97" s="131"/>
      <c r="D97" s="144"/>
      <c r="E97" s="119"/>
      <c r="F97" s="94"/>
      <c r="G97" s="94"/>
    </row>
    <row r="98" spans="1:7" x14ac:dyDescent="0.2">
      <c r="B98" s="48" t="s">
        <v>78</v>
      </c>
      <c r="D98" s="143">
        <f>SUM(D99)</f>
        <v>0</v>
      </c>
    </row>
    <row r="99" spans="1:7" x14ac:dyDescent="0.2">
      <c r="A99" s="239"/>
      <c r="C99" s="131"/>
      <c r="D99" s="144"/>
      <c r="E99" s="119"/>
      <c r="F99" s="94"/>
      <c r="G99" s="94"/>
    </row>
    <row r="101" spans="1:7" x14ac:dyDescent="0.2">
      <c r="A101" s="235" t="s">
        <v>7</v>
      </c>
      <c r="B101" s="236" t="s">
        <v>15</v>
      </c>
      <c r="C101" s="133"/>
      <c r="D101" s="142">
        <f>+D102+D106+D114+D117+D110</f>
        <v>300000</v>
      </c>
    </row>
    <row r="102" spans="1:7" x14ac:dyDescent="0.2">
      <c r="A102" s="239"/>
      <c r="B102" s="48" t="s">
        <v>56</v>
      </c>
      <c r="D102" s="143">
        <f>SUM(D103:D104)</f>
        <v>300000</v>
      </c>
    </row>
    <row r="103" spans="1:7" x14ac:dyDescent="0.2">
      <c r="A103" s="239"/>
      <c r="C103" s="131">
        <v>44502</v>
      </c>
      <c r="D103" s="144">
        <v>300000</v>
      </c>
      <c r="E103" s="119" t="s">
        <v>722</v>
      </c>
      <c r="F103" s="94">
        <v>1</v>
      </c>
      <c r="G103" s="94">
        <v>4010311</v>
      </c>
    </row>
    <row r="104" spans="1:7" x14ac:dyDescent="0.2">
      <c r="A104" s="239"/>
      <c r="C104" s="131"/>
      <c r="D104" s="144"/>
      <c r="E104" s="119"/>
      <c r="F104" s="94">
        <v>1</v>
      </c>
      <c r="G104" s="94">
        <v>4010311</v>
      </c>
    </row>
    <row r="105" spans="1:7" x14ac:dyDescent="0.2">
      <c r="A105" s="239"/>
      <c r="D105" s="32"/>
      <c r="E105" s="33"/>
    </row>
    <row r="106" spans="1:7" x14ac:dyDescent="0.2">
      <c r="A106" s="239"/>
      <c r="B106" s="48" t="s">
        <v>57</v>
      </c>
      <c r="D106" s="143">
        <f>SUM(D107:D108)</f>
        <v>0</v>
      </c>
    </row>
    <row r="107" spans="1:7" x14ac:dyDescent="0.2">
      <c r="A107" s="239"/>
      <c r="C107" s="131"/>
      <c r="D107" s="144"/>
      <c r="E107" s="119"/>
      <c r="F107" s="94">
        <v>1</v>
      </c>
      <c r="G107" s="94">
        <v>30104002</v>
      </c>
    </row>
    <row r="108" spans="1:7" x14ac:dyDescent="0.2">
      <c r="A108" s="239"/>
      <c r="C108" s="131"/>
      <c r="D108" s="144"/>
      <c r="E108" s="98"/>
      <c r="F108" s="94"/>
      <c r="G108" s="94"/>
    </row>
    <row r="109" spans="1:7" x14ac:dyDescent="0.2">
      <c r="A109" s="239"/>
      <c r="C109" s="131"/>
      <c r="D109" s="144"/>
      <c r="E109" s="98"/>
      <c r="F109" s="94"/>
      <c r="G109" s="94"/>
    </row>
    <row r="110" spans="1:7" x14ac:dyDescent="0.2">
      <c r="A110" s="239"/>
      <c r="B110" s="48" t="s">
        <v>97</v>
      </c>
      <c r="D110" s="143">
        <f>SUM(D111:D112)</f>
        <v>0</v>
      </c>
      <c r="E110" s="33"/>
    </row>
    <row r="111" spans="1:7" x14ac:dyDescent="0.2">
      <c r="A111" s="239"/>
      <c r="C111" s="131"/>
      <c r="D111" s="144"/>
      <c r="E111" s="119"/>
      <c r="F111" s="94">
        <v>1</v>
      </c>
      <c r="G111" s="94">
        <v>4010307</v>
      </c>
    </row>
    <row r="112" spans="1:7" x14ac:dyDescent="0.2">
      <c r="A112" s="239"/>
      <c r="C112" s="131"/>
      <c r="D112" s="144"/>
      <c r="E112" s="119"/>
      <c r="F112" s="94"/>
      <c r="G112" s="94"/>
    </row>
    <row r="113" spans="1:8" x14ac:dyDescent="0.2">
      <c r="A113" s="239"/>
      <c r="C113" s="131"/>
      <c r="D113" s="144"/>
      <c r="E113" s="119"/>
      <c r="F113" s="94"/>
      <c r="G113" s="94"/>
    </row>
    <row r="114" spans="1:8" x14ac:dyDescent="0.2">
      <c r="A114" s="239"/>
      <c r="B114" s="48" t="s">
        <v>96</v>
      </c>
      <c r="D114" s="143">
        <f>SUM(D115)</f>
        <v>0</v>
      </c>
    </row>
    <row r="115" spans="1:8" x14ac:dyDescent="0.2">
      <c r="A115" s="239"/>
      <c r="C115" s="131"/>
      <c r="D115" s="144"/>
      <c r="E115" s="119"/>
      <c r="F115" s="94">
        <v>1</v>
      </c>
      <c r="G115" s="94">
        <v>4010330</v>
      </c>
    </row>
    <row r="116" spans="1:8" x14ac:dyDescent="0.2">
      <c r="A116" s="239"/>
      <c r="D116" s="32"/>
      <c r="E116" s="33"/>
    </row>
    <row r="117" spans="1:8" x14ac:dyDescent="0.2">
      <c r="A117" s="239"/>
      <c r="B117" s="48" t="s">
        <v>58</v>
      </c>
      <c r="D117" s="143">
        <f>SUM(D118:D119)</f>
        <v>0</v>
      </c>
    </row>
    <row r="118" spans="1:8" x14ac:dyDescent="0.2">
      <c r="A118" s="239"/>
      <c r="C118" s="131"/>
      <c r="D118" s="144"/>
      <c r="E118" s="119"/>
      <c r="F118" s="94"/>
      <c r="G118" s="94"/>
    </row>
    <row r="119" spans="1:8" x14ac:dyDescent="0.2">
      <c r="A119" s="239"/>
      <c r="C119" s="131"/>
      <c r="D119" s="144"/>
      <c r="E119" s="119"/>
      <c r="F119" s="94"/>
      <c r="G119" s="94"/>
    </row>
    <row r="120" spans="1:8" x14ac:dyDescent="0.2">
      <c r="A120" s="239"/>
      <c r="C120" s="131"/>
      <c r="D120" s="144"/>
      <c r="E120" s="119"/>
      <c r="F120" s="94"/>
      <c r="G120" s="94"/>
    </row>
    <row r="121" spans="1:8" x14ac:dyDescent="0.2">
      <c r="A121" s="239"/>
      <c r="D121" s="32"/>
      <c r="E121" s="33"/>
      <c r="G121" s="81"/>
    </row>
    <row r="122" spans="1:8" x14ac:dyDescent="0.2">
      <c r="A122" s="235" t="s">
        <v>8</v>
      </c>
      <c r="B122" s="236" t="s">
        <v>79</v>
      </c>
      <c r="C122" s="133"/>
      <c r="D122" s="142">
        <f>+D123+D126+D133+D135+D137+D141</f>
        <v>433148</v>
      </c>
    </row>
    <row r="123" spans="1:8" x14ac:dyDescent="0.2">
      <c r="A123" s="239"/>
      <c r="B123" s="48" t="s">
        <v>59</v>
      </c>
      <c r="D123" s="143">
        <f>SUM(D124)</f>
        <v>0</v>
      </c>
    </row>
    <row r="124" spans="1:8" x14ac:dyDescent="0.2">
      <c r="A124" s="21"/>
      <c r="B124" s="21"/>
      <c r="C124" s="131"/>
      <c r="D124" s="144"/>
      <c r="E124" s="119"/>
      <c r="F124" s="94"/>
      <c r="G124" s="94"/>
    </row>
    <row r="125" spans="1:8" x14ac:dyDescent="0.2">
      <c r="A125" s="21"/>
      <c r="B125" s="21"/>
      <c r="C125" s="131"/>
      <c r="D125" s="144"/>
      <c r="E125" s="119"/>
      <c r="F125" s="119"/>
      <c r="G125" s="94"/>
      <c r="H125" s="94"/>
    </row>
    <row r="126" spans="1:8" x14ac:dyDescent="0.2">
      <c r="B126" s="48" t="s">
        <v>60</v>
      </c>
      <c r="C126" s="106"/>
      <c r="D126" s="143">
        <f>SUM(D127:D131)</f>
        <v>433148</v>
      </c>
    </row>
    <row r="127" spans="1:8" x14ac:dyDescent="0.2">
      <c r="A127" s="21"/>
      <c r="B127" s="21"/>
      <c r="C127" s="131">
        <v>44526</v>
      </c>
      <c r="D127" s="144">
        <v>58843</v>
      </c>
      <c r="E127" s="21" t="s">
        <v>724</v>
      </c>
      <c r="F127" s="94">
        <v>1</v>
      </c>
      <c r="G127" s="130">
        <v>4010326</v>
      </c>
      <c r="H127" s="116"/>
    </row>
    <row r="128" spans="1:8" x14ac:dyDescent="0.2">
      <c r="A128" s="21"/>
      <c r="B128" s="21"/>
      <c r="C128" s="131">
        <v>44526</v>
      </c>
      <c r="D128" s="144">
        <v>385670</v>
      </c>
      <c r="E128" s="21" t="s">
        <v>725</v>
      </c>
      <c r="F128" s="94">
        <v>1</v>
      </c>
      <c r="G128" s="130">
        <v>4010326</v>
      </c>
      <c r="H128" s="116"/>
    </row>
    <row r="129" spans="1:8" x14ac:dyDescent="0.2">
      <c r="A129" s="21"/>
      <c r="B129" s="21"/>
      <c r="C129" s="131">
        <v>44501</v>
      </c>
      <c r="D129" s="144">
        <v>103822</v>
      </c>
      <c r="E129" s="21" t="s">
        <v>726</v>
      </c>
      <c r="F129" s="94">
        <v>1</v>
      </c>
      <c r="G129" s="130">
        <v>4010326</v>
      </c>
      <c r="H129" s="116" t="s">
        <v>727</v>
      </c>
    </row>
    <row r="130" spans="1:8" x14ac:dyDescent="0.2">
      <c r="C130" s="134">
        <v>44516</v>
      </c>
      <c r="D130" s="47">
        <v>8361</v>
      </c>
      <c r="E130" s="21" t="s">
        <v>729</v>
      </c>
      <c r="F130" s="75">
        <v>1</v>
      </c>
      <c r="G130" s="80">
        <v>4010326</v>
      </c>
      <c r="H130" s="21" t="s">
        <v>728</v>
      </c>
    </row>
    <row r="131" spans="1:8" x14ac:dyDescent="0.2">
      <c r="C131" s="134">
        <v>44530</v>
      </c>
      <c r="D131" s="47">
        <v>-123548</v>
      </c>
      <c r="E131" s="21" t="s">
        <v>730</v>
      </c>
      <c r="F131" s="75">
        <v>1</v>
      </c>
      <c r="G131" s="80">
        <v>4010326</v>
      </c>
      <c r="H131" s="21" t="s">
        <v>727</v>
      </c>
    </row>
    <row r="133" spans="1:8" x14ac:dyDescent="0.2">
      <c r="A133" s="21"/>
      <c r="B133" s="48" t="s">
        <v>98</v>
      </c>
      <c r="C133" s="106"/>
      <c r="D133" s="143"/>
      <c r="F133" s="21"/>
      <c r="G133" s="21"/>
    </row>
    <row r="135" spans="1:8" x14ac:dyDescent="0.2">
      <c r="B135" s="48" t="s">
        <v>69</v>
      </c>
      <c r="D135" s="143">
        <f>+D136</f>
        <v>0</v>
      </c>
    </row>
    <row r="136" spans="1:8" x14ac:dyDescent="0.2">
      <c r="D136" s="143"/>
    </row>
    <row r="137" spans="1:8" x14ac:dyDescent="0.2">
      <c r="B137" s="48" t="s">
        <v>80</v>
      </c>
      <c r="D137" s="143">
        <f>SUM(D138:D139)</f>
        <v>0</v>
      </c>
    </row>
    <row r="138" spans="1:8" x14ac:dyDescent="0.2">
      <c r="C138" s="131"/>
      <c r="D138" s="144"/>
      <c r="E138" s="119"/>
      <c r="F138" s="94">
        <v>1</v>
      </c>
      <c r="G138" s="94">
        <v>30109001</v>
      </c>
    </row>
    <row r="139" spans="1:8" x14ac:dyDescent="0.2">
      <c r="C139" s="131"/>
      <c r="D139" s="144"/>
      <c r="E139" s="119"/>
      <c r="F139" s="94">
        <v>1</v>
      </c>
      <c r="G139" s="94">
        <v>30109001</v>
      </c>
    </row>
    <row r="140" spans="1:8" x14ac:dyDescent="0.2">
      <c r="C140" s="131"/>
      <c r="D140" s="144"/>
      <c r="E140" s="119"/>
      <c r="F140" s="94"/>
      <c r="G140" s="94"/>
    </row>
    <row r="141" spans="1:8" x14ac:dyDescent="0.2">
      <c r="A141" s="240"/>
      <c r="B141" s="48" t="s">
        <v>70</v>
      </c>
      <c r="C141" s="106"/>
      <c r="D141" s="143">
        <f>SUM(D142)</f>
        <v>0</v>
      </c>
      <c r="F141" s="21"/>
      <c r="G141" s="21"/>
    </row>
    <row r="142" spans="1:8" x14ac:dyDescent="0.2">
      <c r="A142" s="240"/>
      <c r="C142" s="131"/>
      <c r="D142" s="144"/>
      <c r="E142" s="119"/>
      <c r="F142" s="94"/>
      <c r="G142" s="94"/>
    </row>
    <row r="143" spans="1:8" x14ac:dyDescent="0.2">
      <c r="A143" s="240"/>
    </row>
    <row r="144" spans="1:8" x14ac:dyDescent="0.2">
      <c r="A144" s="235" t="s">
        <v>14</v>
      </c>
      <c r="B144" s="236" t="s">
        <v>13</v>
      </c>
      <c r="C144" s="133"/>
      <c r="D144" s="142">
        <f>+D145+D154+D149+D157</f>
        <v>445202</v>
      </c>
    </row>
    <row r="145" spans="1:8" x14ac:dyDescent="0.2">
      <c r="A145" s="239"/>
      <c r="B145" s="48" t="s">
        <v>61</v>
      </c>
      <c r="D145" s="143">
        <f>SUM(D146:D147)</f>
        <v>25202</v>
      </c>
    </row>
    <row r="146" spans="1:8" x14ac:dyDescent="0.2">
      <c r="A146" s="239"/>
      <c r="C146" s="131">
        <v>44510</v>
      </c>
      <c r="D146" s="144">
        <v>25202</v>
      </c>
      <c r="E146" s="119" t="s">
        <v>433</v>
      </c>
      <c r="F146" s="94">
        <v>1</v>
      </c>
      <c r="G146" s="94">
        <v>4010313</v>
      </c>
      <c r="H146" s="21" t="s">
        <v>723</v>
      </c>
    </row>
    <row r="147" spans="1:8" x14ac:dyDescent="0.2">
      <c r="A147" s="239"/>
      <c r="C147" s="131"/>
      <c r="D147" s="144"/>
      <c r="E147" s="119"/>
      <c r="F147" s="94"/>
      <c r="G147" s="94"/>
    </row>
    <row r="148" spans="1:8" x14ac:dyDescent="0.2">
      <c r="A148" s="239"/>
      <c r="D148" s="32"/>
      <c r="E148" s="33"/>
      <c r="F148" s="33"/>
      <c r="G148" s="33"/>
    </row>
    <row r="149" spans="1:8" x14ac:dyDescent="0.2">
      <c r="A149" s="239"/>
      <c r="B149" s="48" t="s">
        <v>99</v>
      </c>
      <c r="D149" s="143">
        <f>SUM(D150:D152)</f>
        <v>420000</v>
      </c>
    </row>
    <row r="150" spans="1:8" x14ac:dyDescent="0.2">
      <c r="A150" s="239"/>
      <c r="C150" s="131">
        <v>44501</v>
      </c>
      <c r="D150" s="144">
        <v>420000</v>
      </c>
      <c r="E150" s="119" t="s">
        <v>531</v>
      </c>
      <c r="F150" s="94">
        <v>1</v>
      </c>
      <c r="G150" s="94">
        <v>4010328</v>
      </c>
      <c r="H150" s="21" t="s">
        <v>732</v>
      </c>
    </row>
    <row r="151" spans="1:8" x14ac:dyDescent="0.2">
      <c r="A151" s="239"/>
      <c r="C151" s="131"/>
      <c r="D151" s="144"/>
      <c r="E151" s="119"/>
      <c r="F151" s="94"/>
      <c r="G151" s="94"/>
    </row>
    <row r="152" spans="1:8" x14ac:dyDescent="0.2">
      <c r="A152" s="239"/>
      <c r="C152" s="131"/>
      <c r="D152" s="144"/>
      <c r="E152" s="119"/>
      <c r="F152" s="94"/>
      <c r="G152" s="94"/>
    </row>
    <row r="153" spans="1:8" x14ac:dyDescent="0.2">
      <c r="A153" s="239"/>
      <c r="C153" s="131"/>
      <c r="D153" s="144"/>
      <c r="E153" s="119"/>
      <c r="F153" s="94"/>
      <c r="G153" s="94"/>
    </row>
    <row r="154" spans="1:8" x14ac:dyDescent="0.2">
      <c r="A154" s="239"/>
      <c r="B154" s="48" t="s">
        <v>62</v>
      </c>
      <c r="D154" s="143">
        <f>SUM(D155)</f>
        <v>0</v>
      </c>
    </row>
    <row r="155" spans="1:8" x14ac:dyDescent="0.2">
      <c r="A155" s="21"/>
      <c r="B155" s="21"/>
      <c r="C155" s="131"/>
      <c r="D155" s="144"/>
      <c r="E155" s="119"/>
      <c r="F155" s="94"/>
      <c r="G155" s="130"/>
      <c r="H155" s="116"/>
    </row>
    <row r="156" spans="1:8" x14ac:dyDescent="0.2">
      <c r="A156" s="239"/>
      <c r="D156" s="32"/>
      <c r="E156" s="33"/>
      <c r="F156" s="33"/>
      <c r="G156" s="33"/>
    </row>
    <row r="157" spans="1:8" x14ac:dyDescent="0.2">
      <c r="A157" s="239"/>
      <c r="B157" s="48" t="s">
        <v>72</v>
      </c>
      <c r="D157" s="143">
        <f>SUM(D158)</f>
        <v>0</v>
      </c>
    </row>
    <row r="158" spans="1:8" x14ac:dyDescent="0.2">
      <c r="A158" s="241"/>
      <c r="C158" s="131"/>
      <c r="D158" s="144"/>
      <c r="E158" s="119"/>
      <c r="F158" s="94"/>
      <c r="G158" s="94"/>
    </row>
    <row r="159" spans="1:8" x14ac:dyDescent="0.2">
      <c r="A159" s="239"/>
      <c r="D159" s="32"/>
      <c r="E159" s="33"/>
      <c r="G159" s="81"/>
    </row>
    <row r="160" spans="1:8" x14ac:dyDescent="0.2">
      <c r="A160" s="239"/>
      <c r="D160" s="32"/>
      <c r="E160" s="33"/>
      <c r="G160" s="81"/>
    </row>
    <row r="161" spans="1:8" x14ac:dyDescent="0.2">
      <c r="A161" s="235" t="s">
        <v>16</v>
      </c>
      <c r="B161" s="236" t="s">
        <v>17</v>
      </c>
      <c r="C161" s="133"/>
      <c r="D161" s="142">
        <f>+D162+D164+D168+D172+D174+D178+D184</f>
        <v>340000</v>
      </c>
    </row>
    <row r="162" spans="1:8" x14ac:dyDescent="0.2">
      <c r="A162" s="241"/>
      <c r="B162" s="48" t="s">
        <v>131</v>
      </c>
      <c r="D162" s="143">
        <f>+D163</f>
        <v>0</v>
      </c>
    </row>
    <row r="163" spans="1:8" x14ac:dyDescent="0.2">
      <c r="A163" s="241"/>
      <c r="D163" s="143"/>
      <c r="E163" s="32"/>
    </row>
    <row r="164" spans="1:8" x14ac:dyDescent="0.2">
      <c r="A164" s="241"/>
      <c r="B164" s="48" t="s">
        <v>63</v>
      </c>
      <c r="D164" s="143">
        <f>SUM(D165)</f>
        <v>340000</v>
      </c>
    </row>
    <row r="165" spans="1:8" x14ac:dyDescent="0.2">
      <c r="A165" s="21"/>
      <c r="B165" s="21"/>
      <c r="C165" s="131">
        <v>44501</v>
      </c>
      <c r="D165" s="144">
        <v>340000</v>
      </c>
      <c r="E165" s="119" t="s">
        <v>714</v>
      </c>
      <c r="F165" s="163">
        <v>1</v>
      </c>
      <c r="G165" s="164">
        <v>30101010</v>
      </c>
      <c r="H165" s="165"/>
    </row>
    <row r="166" spans="1:8" x14ac:dyDescent="0.2">
      <c r="A166" s="239"/>
      <c r="D166" s="32"/>
      <c r="E166" s="33"/>
      <c r="F166" s="33"/>
      <c r="G166" s="62"/>
    </row>
    <row r="167" spans="1:8" x14ac:dyDescent="0.2">
      <c r="A167" s="239"/>
      <c r="D167" s="32"/>
      <c r="E167" s="33"/>
      <c r="F167" s="33"/>
      <c r="G167" s="62"/>
    </row>
    <row r="168" spans="1:8" x14ac:dyDescent="0.2">
      <c r="A168" s="241"/>
      <c r="B168" s="48" t="s">
        <v>64</v>
      </c>
      <c r="C168" s="106"/>
      <c r="D168" s="143">
        <f>SUM(D169:D170)</f>
        <v>0</v>
      </c>
    </row>
    <row r="169" spans="1:8" x14ac:dyDescent="0.2">
      <c r="A169" s="241"/>
      <c r="C169" s="131"/>
      <c r="D169" s="146"/>
      <c r="E169" s="120"/>
      <c r="F169" s="121">
        <v>1</v>
      </c>
      <c r="G169" s="94"/>
    </row>
    <row r="170" spans="1:8" x14ac:dyDescent="0.2">
      <c r="A170" s="241"/>
      <c r="C170" s="131"/>
      <c r="D170" s="146"/>
      <c r="E170" s="120"/>
      <c r="F170" s="121">
        <v>1</v>
      </c>
      <c r="G170" s="94"/>
    </row>
    <row r="171" spans="1:8" x14ac:dyDescent="0.2">
      <c r="A171" s="241"/>
      <c r="D171" s="32"/>
      <c r="E171" s="33"/>
    </row>
    <row r="172" spans="1:8" x14ac:dyDescent="0.2">
      <c r="A172" s="241"/>
      <c r="B172" s="48" t="s">
        <v>108</v>
      </c>
      <c r="D172" s="143">
        <f>SUM(D173)</f>
        <v>0</v>
      </c>
    </row>
    <row r="173" spans="1:8" x14ac:dyDescent="0.2">
      <c r="A173" s="241"/>
      <c r="D173" s="143"/>
    </row>
    <row r="174" spans="1:8" x14ac:dyDescent="0.2">
      <c r="A174" s="241"/>
      <c r="B174" s="48" t="s">
        <v>130</v>
      </c>
      <c r="D174" s="143">
        <f>SUM(D175:D176)</f>
        <v>0</v>
      </c>
    </row>
    <row r="175" spans="1:8" x14ac:dyDescent="0.2">
      <c r="A175" s="241"/>
      <c r="E175" s="120"/>
      <c r="F175" s="75">
        <v>1</v>
      </c>
      <c r="G175" s="80">
        <v>4010333</v>
      </c>
    </row>
    <row r="176" spans="1:8" x14ac:dyDescent="0.2">
      <c r="A176" s="241"/>
      <c r="F176" s="75">
        <v>1</v>
      </c>
      <c r="G176" s="80">
        <v>4010333</v>
      </c>
    </row>
    <row r="177" spans="1:8" x14ac:dyDescent="0.2">
      <c r="A177" s="241"/>
      <c r="C177" s="131"/>
      <c r="D177" s="144"/>
      <c r="E177" s="119"/>
      <c r="F177" s="94"/>
      <c r="G177" s="94"/>
    </row>
    <row r="178" spans="1:8" x14ac:dyDescent="0.2">
      <c r="A178" s="241"/>
      <c r="B178" s="48" t="s">
        <v>81</v>
      </c>
      <c r="D178" s="143">
        <f>SUM(D179:D182)</f>
        <v>0</v>
      </c>
    </row>
    <row r="179" spans="1:8" x14ac:dyDescent="0.2">
      <c r="A179" s="241"/>
      <c r="C179" s="131"/>
      <c r="D179" s="146"/>
      <c r="E179" s="120"/>
      <c r="F179" s="121">
        <v>1</v>
      </c>
      <c r="G179" s="94">
        <v>4010339</v>
      </c>
    </row>
    <row r="180" spans="1:8" x14ac:dyDescent="0.2">
      <c r="A180" s="241"/>
      <c r="C180" s="131"/>
      <c r="D180" s="146"/>
      <c r="E180" s="120"/>
      <c r="F180" s="121">
        <v>1</v>
      </c>
      <c r="G180" s="94">
        <v>4010339</v>
      </c>
    </row>
    <row r="181" spans="1:8" x14ac:dyDescent="0.2">
      <c r="A181" s="241"/>
      <c r="C181" s="131"/>
      <c r="D181" s="146"/>
      <c r="E181" s="120"/>
      <c r="F181" s="121">
        <v>1</v>
      </c>
      <c r="G181" s="94"/>
    </row>
    <row r="182" spans="1:8" x14ac:dyDescent="0.2">
      <c r="A182" s="241"/>
      <c r="C182" s="131"/>
      <c r="D182" s="146"/>
      <c r="E182" s="120"/>
      <c r="F182" s="121">
        <v>1</v>
      </c>
      <c r="G182" s="94"/>
    </row>
    <row r="183" spans="1:8" x14ac:dyDescent="0.2">
      <c r="A183" s="241"/>
      <c r="C183" s="131"/>
      <c r="D183" s="144"/>
      <c r="E183" s="119"/>
      <c r="F183" s="94"/>
      <c r="G183" s="94"/>
    </row>
    <row r="184" spans="1:8" x14ac:dyDescent="0.2">
      <c r="A184" s="241"/>
      <c r="B184" s="48" t="s">
        <v>65</v>
      </c>
      <c r="C184" s="106"/>
      <c r="D184" s="143"/>
      <c r="F184" s="21"/>
      <c r="G184" s="21"/>
    </row>
    <row r="185" spans="1:8" x14ac:dyDescent="0.2">
      <c r="A185" s="241"/>
      <c r="C185" s="131"/>
      <c r="D185" s="144"/>
      <c r="E185" s="119"/>
      <c r="F185" s="94"/>
      <c r="G185" s="94"/>
    </row>
    <row r="186" spans="1:8" x14ac:dyDescent="0.2">
      <c r="A186" s="241"/>
      <c r="D186" s="32"/>
      <c r="E186" s="33"/>
    </row>
    <row r="187" spans="1:8" x14ac:dyDescent="0.2">
      <c r="A187" s="235" t="s">
        <v>18</v>
      </c>
      <c r="B187" s="236" t="s">
        <v>101</v>
      </c>
      <c r="C187" s="133"/>
      <c r="D187" s="142">
        <f>D188+D191</f>
        <v>24989717</v>
      </c>
    </row>
    <row r="188" spans="1:8" x14ac:dyDescent="0.2">
      <c r="A188" s="241"/>
      <c r="B188" s="48" t="s">
        <v>109</v>
      </c>
      <c r="D188" s="143">
        <f>SUM(D189:D190)</f>
        <v>601047</v>
      </c>
    </row>
    <row r="189" spans="1:8" x14ac:dyDescent="0.2">
      <c r="A189" s="241"/>
      <c r="C189" s="131">
        <v>44501</v>
      </c>
      <c r="D189" s="252">
        <v>601047</v>
      </c>
      <c r="E189" s="33" t="s">
        <v>533</v>
      </c>
      <c r="F189" s="121">
        <v>1</v>
      </c>
      <c r="G189" s="94">
        <v>4010335</v>
      </c>
      <c r="H189" s="21" t="s">
        <v>733</v>
      </c>
    </row>
    <row r="190" spans="1:8" x14ac:dyDescent="0.2">
      <c r="A190" s="241"/>
      <c r="D190" s="32"/>
      <c r="E190" s="33"/>
      <c r="G190" s="94"/>
    </row>
    <row r="191" spans="1:8" x14ac:dyDescent="0.2">
      <c r="A191" s="241"/>
      <c r="B191" s="48" t="s">
        <v>66</v>
      </c>
      <c r="C191" s="106"/>
      <c r="D191" s="143">
        <f>SUM(D192:D199)</f>
        <v>24388670</v>
      </c>
      <c r="E191" s="33"/>
      <c r="F191" s="33"/>
      <c r="G191" s="33"/>
    </row>
    <row r="192" spans="1:8" x14ac:dyDescent="0.2">
      <c r="A192" s="241"/>
      <c r="C192" s="131">
        <v>44501</v>
      </c>
      <c r="D192" s="252">
        <v>3000000</v>
      </c>
      <c r="E192" s="33" t="s">
        <v>737</v>
      </c>
      <c r="F192" s="33">
        <v>1</v>
      </c>
      <c r="G192" s="33">
        <v>4010336</v>
      </c>
      <c r="H192" s="21" t="s">
        <v>734</v>
      </c>
    </row>
    <row r="193" spans="1:8" x14ac:dyDescent="0.2">
      <c r="A193" s="241"/>
      <c r="C193" s="131">
        <v>44503</v>
      </c>
      <c r="D193" s="259">
        <v>12750000</v>
      </c>
      <c r="E193" s="33" t="s">
        <v>738</v>
      </c>
      <c r="F193" s="33">
        <v>1</v>
      </c>
      <c r="G193" s="33">
        <v>4010336</v>
      </c>
      <c r="H193" s="21" t="s">
        <v>735</v>
      </c>
    </row>
    <row r="194" spans="1:8" x14ac:dyDescent="0.2">
      <c r="A194" s="241"/>
      <c r="C194" s="131">
        <v>44503</v>
      </c>
      <c r="D194" s="252">
        <v>6340500</v>
      </c>
      <c r="E194" s="33" t="s">
        <v>739</v>
      </c>
      <c r="F194" s="33">
        <v>1</v>
      </c>
      <c r="G194" s="33">
        <v>4010336</v>
      </c>
      <c r="H194" s="21" t="s">
        <v>736</v>
      </c>
    </row>
    <row r="195" spans="1:8" x14ac:dyDescent="0.2">
      <c r="A195" s="241"/>
      <c r="C195" s="131">
        <v>44501</v>
      </c>
      <c r="D195" s="252">
        <v>2340000</v>
      </c>
      <c r="E195" s="33" t="s">
        <v>744</v>
      </c>
      <c r="F195" s="33">
        <v>1</v>
      </c>
      <c r="G195" s="33">
        <v>4010338</v>
      </c>
      <c r="H195" s="21" t="s">
        <v>746</v>
      </c>
    </row>
    <row r="196" spans="1:8" x14ac:dyDescent="0.2">
      <c r="A196" s="241"/>
      <c r="C196" s="131">
        <v>44502</v>
      </c>
      <c r="D196" s="252">
        <v>76412</v>
      </c>
      <c r="E196" s="33" t="s">
        <v>740</v>
      </c>
      <c r="F196" s="33">
        <v>1</v>
      </c>
      <c r="G196" s="33">
        <v>4010338</v>
      </c>
    </row>
    <row r="197" spans="1:8" x14ac:dyDescent="0.2">
      <c r="A197" s="241"/>
      <c r="C197" s="131">
        <v>44507</v>
      </c>
      <c r="D197" s="252">
        <v>73588</v>
      </c>
      <c r="E197" s="33" t="s">
        <v>741</v>
      </c>
      <c r="F197" s="33">
        <v>1</v>
      </c>
      <c r="G197" s="33">
        <v>4010338</v>
      </c>
    </row>
    <row r="198" spans="1:8" x14ac:dyDescent="0.2">
      <c r="A198" s="241"/>
      <c r="C198" s="131">
        <v>44526</v>
      </c>
      <c r="D198" s="252">
        <v>30557</v>
      </c>
      <c r="E198" s="33" t="s">
        <v>742</v>
      </c>
      <c r="F198" s="33">
        <v>1</v>
      </c>
      <c r="G198" s="33">
        <v>4010338</v>
      </c>
    </row>
    <row r="199" spans="1:8" x14ac:dyDescent="0.2">
      <c r="A199" s="241"/>
      <c r="C199" s="131">
        <v>44530</v>
      </c>
      <c r="D199" s="252">
        <v>-222387</v>
      </c>
      <c r="E199" s="33" t="s">
        <v>743</v>
      </c>
      <c r="F199" s="33">
        <v>1</v>
      </c>
      <c r="G199" s="33">
        <v>4010338</v>
      </c>
      <c r="H199" s="21" t="s">
        <v>745</v>
      </c>
    </row>
    <row r="200" spans="1:8" x14ac:dyDescent="0.2">
      <c r="A200" s="241"/>
      <c r="C200" s="131"/>
      <c r="D200" s="252"/>
      <c r="E200" s="33"/>
      <c r="F200" s="33"/>
      <c r="G200" s="33"/>
    </row>
    <row r="201" spans="1:8" x14ac:dyDescent="0.2">
      <c r="A201" s="241"/>
      <c r="C201" s="131"/>
      <c r="D201" s="144"/>
      <c r="E201" s="33"/>
      <c r="F201" s="94"/>
      <c r="G201" s="94"/>
      <c r="H201" s="122"/>
    </row>
    <row r="202" spans="1:8" x14ac:dyDescent="0.2">
      <c r="A202" s="241"/>
      <c r="C202" s="131"/>
      <c r="D202" s="144"/>
      <c r="E202" s="119"/>
      <c r="F202" s="94"/>
      <c r="G202" s="94"/>
      <c r="H202" s="122"/>
    </row>
    <row r="203" spans="1:8" x14ac:dyDescent="0.2">
      <c r="A203" s="239"/>
      <c r="C203" s="135"/>
    </row>
    <row r="204" spans="1:8" x14ac:dyDescent="0.2">
      <c r="A204" s="235" t="s">
        <v>19</v>
      </c>
      <c r="B204" s="236" t="s">
        <v>21</v>
      </c>
      <c r="C204" s="133"/>
      <c r="D204" s="142">
        <f>+D205</f>
        <v>17038</v>
      </c>
    </row>
    <row r="205" spans="1:8" x14ac:dyDescent="0.2">
      <c r="A205" s="239"/>
      <c r="B205" s="48" t="s">
        <v>22</v>
      </c>
      <c r="D205" s="143">
        <f>SUM(D206:D207)</f>
        <v>17038</v>
      </c>
    </row>
    <row r="206" spans="1:8" x14ac:dyDescent="0.2">
      <c r="A206" s="239"/>
      <c r="C206" s="131">
        <v>44530</v>
      </c>
      <c r="D206" s="144">
        <v>17038</v>
      </c>
      <c r="E206" s="119" t="s">
        <v>670</v>
      </c>
      <c r="F206" s="94">
        <v>1</v>
      </c>
      <c r="G206" s="94">
        <v>4020701</v>
      </c>
      <c r="H206" s="116"/>
    </row>
    <row r="207" spans="1:8" x14ac:dyDescent="0.2">
      <c r="A207" s="239"/>
      <c r="C207" s="21"/>
      <c r="D207" s="21"/>
      <c r="F207" s="21"/>
      <c r="G207" s="21"/>
      <c r="H207" s="116"/>
    </row>
    <row r="208" spans="1:8" x14ac:dyDescent="0.2">
      <c r="A208" s="239"/>
      <c r="C208" s="21"/>
      <c r="D208" s="21"/>
      <c r="F208" s="21"/>
      <c r="G208" s="21"/>
      <c r="H208" s="116"/>
    </row>
    <row r="209" spans="1:8" s="75" customFormat="1" x14ac:dyDescent="0.2">
      <c r="A209" s="239"/>
      <c r="B209" s="48"/>
      <c r="C209" s="134"/>
      <c r="D209" s="32"/>
      <c r="E209" s="33"/>
      <c r="G209" s="81"/>
    </row>
    <row r="210" spans="1:8" x14ac:dyDescent="0.2">
      <c r="A210" s="236" t="s">
        <v>20</v>
      </c>
      <c r="B210" s="236" t="s">
        <v>23</v>
      </c>
      <c r="C210" s="133"/>
      <c r="D210" s="142">
        <f>+D211</f>
        <v>0</v>
      </c>
    </row>
    <row r="211" spans="1:8" x14ac:dyDescent="0.2">
      <c r="B211" s="48" t="s">
        <v>32</v>
      </c>
      <c r="D211" s="143">
        <f>SUM(D212:D213)</f>
        <v>0</v>
      </c>
    </row>
    <row r="212" spans="1:8" x14ac:dyDescent="0.2">
      <c r="A212" s="48"/>
      <c r="E212" s="76" t="s">
        <v>679</v>
      </c>
      <c r="F212" s="33">
        <v>1</v>
      </c>
      <c r="G212" s="33">
        <v>3021201</v>
      </c>
      <c r="H212" s="23"/>
    </row>
    <row r="213" spans="1:8" x14ac:dyDescent="0.2">
      <c r="A213" s="48"/>
      <c r="C213" s="131"/>
      <c r="D213" s="144"/>
      <c r="E213" s="119" t="s">
        <v>710</v>
      </c>
      <c r="F213" s="94"/>
      <c r="G213" s="94"/>
      <c r="H213" s="23"/>
    </row>
    <row r="214" spans="1:8" x14ac:dyDescent="0.2">
      <c r="A214" s="48"/>
      <c r="C214" s="136"/>
      <c r="D214" s="57"/>
      <c r="E214" s="56"/>
      <c r="F214" s="56"/>
      <c r="G214" s="56"/>
    </row>
    <row r="216" spans="1:8" x14ac:dyDescent="0.2">
      <c r="B216" s="48" t="s">
        <v>44</v>
      </c>
      <c r="D216" s="71">
        <v>82472718</v>
      </c>
    </row>
    <row r="217" spans="1:8" x14ac:dyDescent="0.2">
      <c r="B217" s="48" t="s">
        <v>45</v>
      </c>
      <c r="D217" s="71">
        <v>1735959</v>
      </c>
    </row>
    <row r="218" spans="1:8" ht="13.5" thickBot="1" x14ac:dyDescent="0.25">
      <c r="B218" s="48" t="s">
        <v>46</v>
      </c>
      <c r="D218" s="72">
        <v>9701176</v>
      </c>
    </row>
    <row r="219" spans="1:8" ht="13.5" thickTop="1" x14ac:dyDescent="0.2">
      <c r="C219" s="134" t="s">
        <v>39</v>
      </c>
      <c r="D219" s="71">
        <f>SUM(D216:D218)</f>
        <v>93909853</v>
      </c>
      <c r="E219" s="21" t="s">
        <v>40</v>
      </c>
    </row>
    <row r="220" spans="1:8" x14ac:dyDescent="0.2">
      <c r="A220" s="242"/>
      <c r="B220" s="48" t="s">
        <v>24</v>
      </c>
      <c r="D220" s="71">
        <f>+D1</f>
        <v>5719654</v>
      </c>
      <c r="E220" s="51"/>
      <c r="G220" s="51"/>
    </row>
    <row r="221" spans="1:8" ht="13.5" thickBot="1" x14ac:dyDescent="0.25">
      <c r="A221" s="242"/>
      <c r="B221" s="48" t="s">
        <v>25</v>
      </c>
      <c r="D221" s="72">
        <f>-D73</f>
        <v>-33120805</v>
      </c>
      <c r="E221" s="53"/>
      <c r="G221" s="51"/>
    </row>
    <row r="222" spans="1:8" ht="13.5" thickTop="1" x14ac:dyDescent="0.2">
      <c r="A222" s="242"/>
      <c r="B222" s="243" t="s">
        <v>38</v>
      </c>
      <c r="C222" s="137"/>
      <c r="D222" s="73">
        <f>SUM(D220:D221)</f>
        <v>-27401151</v>
      </c>
    </row>
    <row r="223" spans="1:8" s="22" customFormat="1" x14ac:dyDescent="0.2">
      <c r="A223" s="48"/>
      <c r="B223" s="244" t="s">
        <v>73</v>
      </c>
      <c r="C223" s="138"/>
      <c r="D223" s="74">
        <f>+D219+D222</f>
        <v>66508702</v>
      </c>
      <c r="E223" s="260"/>
      <c r="F223" s="75"/>
      <c r="G223" s="80"/>
      <c r="H223" s="21"/>
    </row>
    <row r="224" spans="1:8" x14ac:dyDescent="0.2">
      <c r="B224" s="48" t="s">
        <v>42</v>
      </c>
      <c r="D224" s="71">
        <f>SUM(D223:D223)</f>
        <v>66508702</v>
      </c>
      <c r="E224" s="21" t="s">
        <v>40</v>
      </c>
    </row>
    <row r="225" spans="1:8" x14ac:dyDescent="0.2">
      <c r="C225" s="134" t="s">
        <v>41</v>
      </c>
      <c r="D225" s="71">
        <f>60430609+1735959+7632111</f>
        <v>69798679</v>
      </c>
    </row>
    <row r="226" spans="1:8" s="22" customFormat="1" x14ac:dyDescent="0.2">
      <c r="A226" s="48"/>
      <c r="B226" s="244" t="s">
        <v>43</v>
      </c>
      <c r="C226" s="138"/>
      <c r="D226" s="74">
        <f>+D225-D224</f>
        <v>3289977</v>
      </c>
      <c r="F226" s="75"/>
      <c r="G226" s="80"/>
      <c r="H226" s="21"/>
    </row>
    <row r="230" spans="1:8" x14ac:dyDescent="0.2">
      <c r="B230" s="245"/>
    </row>
    <row r="231" spans="1:8" x14ac:dyDescent="0.2">
      <c r="B231" s="245"/>
    </row>
    <row r="232" spans="1:8" x14ac:dyDescent="0.2">
      <c r="B232" s="245"/>
    </row>
    <row r="233" spans="1:8" x14ac:dyDescent="0.2">
      <c r="B233" s="245"/>
    </row>
    <row r="234" spans="1:8" x14ac:dyDescent="0.2">
      <c r="B234" s="245"/>
      <c r="C234" s="246"/>
    </row>
    <row r="235" spans="1:8" x14ac:dyDescent="0.2">
      <c r="B235" s="245"/>
    </row>
    <row r="236" spans="1:8" s="49" customFormat="1" x14ac:dyDescent="0.2">
      <c r="A236" s="23"/>
      <c r="B236" s="245"/>
      <c r="C236" s="134"/>
      <c r="D236" s="47"/>
      <c r="E236" s="21"/>
      <c r="F236" s="75"/>
      <c r="G236" s="80"/>
    </row>
    <row r="237" spans="1:8" s="49" customFormat="1" x14ac:dyDescent="0.2">
      <c r="A237" s="23"/>
      <c r="B237" s="245"/>
      <c r="C237" s="134"/>
      <c r="D237" s="47"/>
      <c r="E237" s="21"/>
      <c r="F237" s="75"/>
      <c r="G237" s="80"/>
    </row>
    <row r="238" spans="1:8" s="49" customFormat="1" x14ac:dyDescent="0.2">
      <c r="A238" s="23"/>
      <c r="B238" s="245"/>
      <c r="C238" s="134"/>
      <c r="D238" s="47"/>
      <c r="E238" s="21"/>
      <c r="F238" s="75"/>
      <c r="G238" s="80"/>
    </row>
    <row r="239" spans="1:8" s="49" customFormat="1" x14ac:dyDescent="0.2">
      <c r="A239" s="23"/>
      <c r="B239" s="245"/>
      <c r="C239" s="134"/>
      <c r="D239" s="47"/>
      <c r="E239" s="21"/>
      <c r="F239" s="75"/>
      <c r="G239" s="80"/>
    </row>
    <row r="240" spans="1:8" s="49" customFormat="1" x14ac:dyDescent="0.2">
      <c r="A240" s="23"/>
      <c r="B240" s="245"/>
      <c r="C240" s="134"/>
      <c r="D240" s="47"/>
      <c r="E240" s="21"/>
      <c r="F240" s="75"/>
      <c r="G240" s="80"/>
    </row>
    <row r="251" spans="1:7" x14ac:dyDescent="0.2">
      <c r="A251" s="21"/>
      <c r="B251" s="21"/>
      <c r="C251" s="106"/>
      <c r="F251" s="21"/>
      <c r="G251" s="21"/>
    </row>
    <row r="252" spans="1:7" x14ac:dyDescent="0.2">
      <c r="A252" s="21"/>
      <c r="B252" s="21"/>
      <c r="C252" s="106"/>
      <c r="F252" s="21"/>
      <c r="G252" s="21"/>
    </row>
    <row r="253" spans="1:7" x14ac:dyDescent="0.2">
      <c r="A253" s="21"/>
      <c r="B253" s="21"/>
      <c r="C253" s="106"/>
      <c r="F253" s="21"/>
      <c r="G253" s="21"/>
    </row>
    <row r="254" spans="1:7" x14ac:dyDescent="0.2">
      <c r="A254" s="21"/>
      <c r="B254" s="21"/>
      <c r="C254" s="106"/>
      <c r="F254" s="21"/>
      <c r="G254" s="21"/>
    </row>
    <row r="255" spans="1:7" x14ac:dyDescent="0.2">
      <c r="A255" s="21"/>
      <c r="B255" s="21"/>
      <c r="C255" s="106"/>
      <c r="F255" s="21"/>
      <c r="G255" s="21"/>
    </row>
    <row r="256" spans="1:7" x14ac:dyDescent="0.2">
      <c r="A256" s="21"/>
      <c r="B256" s="21"/>
      <c r="C256" s="106"/>
      <c r="F256" s="21"/>
      <c r="G256" s="21"/>
    </row>
    <row r="257" spans="1:7" x14ac:dyDescent="0.2">
      <c r="A257" s="21"/>
      <c r="B257" s="21"/>
      <c r="C257" s="106"/>
      <c r="F257" s="21"/>
      <c r="G257" s="21"/>
    </row>
    <row r="258" spans="1:7" x14ac:dyDescent="0.2">
      <c r="A258" s="21"/>
      <c r="B258" s="21"/>
      <c r="C258" s="106"/>
      <c r="F258" s="21"/>
      <c r="G258" s="21"/>
    </row>
    <row r="259" spans="1:7" x14ac:dyDescent="0.2">
      <c r="A259" s="21"/>
      <c r="B259" s="21"/>
      <c r="C259" s="106"/>
      <c r="F259" s="21"/>
      <c r="G259" s="21"/>
    </row>
    <row r="260" spans="1:7" x14ac:dyDescent="0.2">
      <c r="A260" s="21"/>
      <c r="B260" s="21"/>
      <c r="C260" s="106"/>
      <c r="F260" s="21"/>
      <c r="G260" s="21"/>
    </row>
    <row r="261" spans="1:7" x14ac:dyDescent="0.2">
      <c r="A261" s="21"/>
      <c r="B261" s="21"/>
      <c r="C261" s="106"/>
      <c r="F261" s="21"/>
      <c r="G261" s="21"/>
    </row>
    <row r="262" spans="1:7" x14ac:dyDescent="0.2">
      <c r="A262" s="21"/>
      <c r="B262" s="21"/>
      <c r="C262" s="106"/>
      <c r="F262" s="21"/>
      <c r="G262" s="21"/>
    </row>
    <row r="263" spans="1:7" x14ac:dyDescent="0.2">
      <c r="A263" s="21"/>
      <c r="B263" s="21"/>
      <c r="C263" s="106"/>
      <c r="F263" s="21"/>
      <c r="G263" s="21"/>
    </row>
    <row r="264" spans="1:7" x14ac:dyDescent="0.2">
      <c r="A264" s="21"/>
      <c r="B264" s="21"/>
      <c r="C264" s="106"/>
      <c r="F264" s="21"/>
      <c r="G264" s="21"/>
    </row>
    <row r="265" spans="1:7" x14ac:dyDescent="0.2">
      <c r="A265" s="21"/>
      <c r="B265" s="21"/>
      <c r="C265" s="106"/>
      <c r="F265" s="21"/>
      <c r="G265" s="21"/>
    </row>
    <row r="266" spans="1:7" x14ac:dyDescent="0.2">
      <c r="A266" s="21"/>
      <c r="B266" s="21"/>
      <c r="C266" s="106"/>
      <c r="F266" s="21"/>
      <c r="G266" s="21"/>
    </row>
    <row r="267" spans="1:7" x14ac:dyDescent="0.2">
      <c r="A267" s="21"/>
      <c r="B267" s="21"/>
      <c r="C267" s="106"/>
      <c r="F267" s="21"/>
      <c r="G267" s="21"/>
    </row>
  </sheetData>
  <pageMargins left="0.7" right="0.7" top="0.75" bottom="0.75" header="0.3" footer="0.3"/>
  <pageSetup orientation="portrait" verticalDpi="0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5"/>
  <sheetViews>
    <sheetView topLeftCell="A70" zoomScale="80" zoomScaleNormal="80" workbookViewId="0">
      <selection activeCell="D79" sqref="D79"/>
    </sheetView>
  </sheetViews>
  <sheetFormatPr baseColWidth="10" defaultColWidth="32.5703125" defaultRowHeight="12.75" x14ac:dyDescent="0.2"/>
  <cols>
    <col min="1" max="1" width="2.85546875" style="23" bestFit="1" customWidth="1"/>
    <col min="2" max="2" width="18.140625" style="48" customWidth="1"/>
    <col min="3" max="3" width="20.5703125" style="134" bestFit="1" customWidth="1"/>
    <col min="4" max="4" width="14.28515625" style="47" customWidth="1"/>
    <col min="5" max="5" width="41.42578125" style="21" bestFit="1" customWidth="1"/>
    <col min="6" max="6" width="2.28515625" style="75" bestFit="1" customWidth="1"/>
    <col min="7" max="7" width="9.85546875" style="80" bestFit="1" customWidth="1"/>
    <col min="8" max="16384" width="32.5703125" style="21"/>
  </cols>
  <sheetData>
    <row r="1" spans="1:8" x14ac:dyDescent="0.2">
      <c r="B1" s="234" t="s">
        <v>35</v>
      </c>
      <c r="C1" s="132"/>
      <c r="D1" s="140">
        <f>+D4+D36+D40+D68</f>
        <v>21530730</v>
      </c>
    </row>
    <row r="2" spans="1:8" x14ac:dyDescent="0.2">
      <c r="B2" s="234" t="s">
        <v>36</v>
      </c>
      <c r="C2" s="132"/>
      <c r="D2" s="141"/>
    </row>
    <row r="4" spans="1:8" x14ac:dyDescent="0.2">
      <c r="A4" s="235" t="s">
        <v>0</v>
      </c>
      <c r="B4" s="236" t="s">
        <v>1</v>
      </c>
      <c r="C4" s="133"/>
      <c r="D4" s="142">
        <f>+D5+D11+D17+D23+D28+D34</f>
        <v>0</v>
      </c>
    </row>
    <row r="5" spans="1:8" s="22" customFormat="1" x14ac:dyDescent="0.2">
      <c r="A5" s="237"/>
      <c r="B5" s="238" t="s">
        <v>2</v>
      </c>
      <c r="C5" s="134"/>
      <c r="D5" s="143">
        <f>SUM(D6:D8)</f>
        <v>0</v>
      </c>
      <c r="F5" s="75"/>
      <c r="G5" s="80"/>
      <c r="H5" s="21"/>
    </row>
    <row r="6" spans="1:8" s="22" customFormat="1" x14ac:dyDescent="0.2">
      <c r="A6" s="237"/>
      <c r="B6" s="238"/>
      <c r="C6" s="131"/>
      <c r="D6" s="144"/>
      <c r="E6" s="119" t="s">
        <v>400</v>
      </c>
      <c r="F6" s="94">
        <v>1</v>
      </c>
      <c r="G6" s="94">
        <v>3010103</v>
      </c>
      <c r="H6" s="21" t="s">
        <v>712</v>
      </c>
    </row>
    <row r="7" spans="1:8" s="22" customFormat="1" x14ac:dyDescent="0.2">
      <c r="A7" s="237"/>
      <c r="B7" s="238"/>
      <c r="C7" s="131"/>
      <c r="D7" s="144"/>
      <c r="E7" s="119"/>
      <c r="F7" s="94"/>
      <c r="G7" s="94"/>
      <c r="H7" s="21"/>
    </row>
    <row r="8" spans="1:8" s="22" customFormat="1" x14ac:dyDescent="0.2">
      <c r="A8" s="237"/>
      <c r="B8" s="238"/>
      <c r="C8" s="131"/>
      <c r="D8" s="144"/>
      <c r="E8" s="119"/>
      <c r="F8" s="94"/>
      <c r="G8" s="94"/>
      <c r="H8" s="21"/>
    </row>
    <row r="9" spans="1:8" s="22" customFormat="1" x14ac:dyDescent="0.2">
      <c r="A9" s="237"/>
      <c r="B9" s="238"/>
      <c r="C9" s="131"/>
      <c r="D9" s="144"/>
      <c r="E9" s="119"/>
      <c r="F9" s="94"/>
      <c r="G9" s="94"/>
      <c r="H9" s="21"/>
    </row>
    <row r="10" spans="1:8" s="22" customFormat="1" x14ac:dyDescent="0.2">
      <c r="A10" s="237"/>
      <c r="B10" s="238"/>
      <c r="C10" s="131"/>
      <c r="D10" s="144"/>
      <c r="E10" s="119"/>
      <c r="F10" s="94"/>
      <c r="G10" s="94"/>
      <c r="H10" s="251"/>
    </row>
    <row r="11" spans="1:8" s="22" customFormat="1" x14ac:dyDescent="0.2">
      <c r="A11" s="237"/>
      <c r="B11" s="238" t="s">
        <v>3</v>
      </c>
      <c r="C11" s="134"/>
      <c r="D11" s="143">
        <f>SUM(D12:D15)</f>
        <v>0</v>
      </c>
      <c r="F11" s="75"/>
      <c r="G11" s="80"/>
      <c r="H11" s="21"/>
    </row>
    <row r="12" spans="1:8" s="22" customFormat="1" x14ac:dyDescent="0.2">
      <c r="A12" s="237"/>
      <c r="B12" s="238"/>
      <c r="C12" s="131"/>
      <c r="D12" s="144"/>
      <c r="E12" s="119" t="s">
        <v>409</v>
      </c>
      <c r="F12" s="94">
        <v>1</v>
      </c>
      <c r="G12" s="94">
        <v>3010104</v>
      </c>
      <c r="H12" s="21"/>
    </row>
    <row r="13" spans="1:8" s="22" customFormat="1" x14ac:dyDescent="0.2">
      <c r="A13" s="237"/>
      <c r="B13" s="238"/>
      <c r="C13" s="131"/>
      <c r="D13" s="144"/>
      <c r="E13" s="119"/>
      <c r="F13" s="94"/>
      <c r="G13" s="94"/>
      <c r="H13" s="21"/>
    </row>
    <row r="14" spans="1:8" s="22" customFormat="1" x14ac:dyDescent="0.2">
      <c r="A14" s="237"/>
      <c r="B14" s="238"/>
      <c r="C14" s="131"/>
      <c r="D14" s="144"/>
      <c r="E14" s="119"/>
      <c r="F14" s="94"/>
      <c r="G14" s="94"/>
      <c r="H14" s="21"/>
    </row>
    <row r="15" spans="1:8" s="22" customFormat="1" x14ac:dyDescent="0.2">
      <c r="A15" s="237"/>
      <c r="B15" s="238"/>
      <c r="C15" s="131"/>
      <c r="D15" s="144"/>
      <c r="E15" s="119"/>
      <c r="F15" s="94"/>
      <c r="G15" s="94"/>
      <c r="H15" s="21"/>
    </row>
    <row r="16" spans="1:8" s="22" customFormat="1" x14ac:dyDescent="0.2">
      <c r="A16" s="237"/>
      <c r="B16" s="238"/>
      <c r="C16" s="134"/>
      <c r="D16" s="32"/>
      <c r="E16" s="33"/>
      <c r="F16" s="75"/>
      <c r="G16" s="80"/>
      <c r="H16" s="21"/>
    </row>
    <row r="17" spans="1:8" s="22" customFormat="1" x14ac:dyDescent="0.2">
      <c r="A17" s="237"/>
      <c r="B17" s="238" t="s">
        <v>4</v>
      </c>
      <c r="C17" s="134"/>
      <c r="D17" s="143">
        <f>SUM(D18:D19)</f>
        <v>0</v>
      </c>
      <c r="F17" s="75"/>
      <c r="G17" s="80"/>
      <c r="H17" s="21"/>
    </row>
    <row r="18" spans="1:8" s="22" customFormat="1" x14ac:dyDescent="0.2">
      <c r="A18" s="237"/>
      <c r="B18" s="238"/>
      <c r="C18" s="131"/>
      <c r="D18" s="144"/>
      <c r="E18" s="98" t="s">
        <v>414</v>
      </c>
      <c r="F18" s="94">
        <v>1</v>
      </c>
      <c r="G18" s="94">
        <v>3010105</v>
      </c>
      <c r="H18" s="21" t="s">
        <v>713</v>
      </c>
    </row>
    <row r="19" spans="1:8" s="22" customFormat="1" x14ac:dyDescent="0.2">
      <c r="A19" s="237"/>
      <c r="B19" s="238"/>
      <c r="C19" s="131"/>
      <c r="D19" s="144"/>
      <c r="E19" s="98" t="s">
        <v>414</v>
      </c>
      <c r="F19" s="94">
        <v>1</v>
      </c>
      <c r="G19" s="94">
        <v>3010105</v>
      </c>
      <c r="H19" s="21"/>
    </row>
    <row r="20" spans="1:8" s="22" customFormat="1" x14ac:dyDescent="0.2">
      <c r="A20" s="237"/>
      <c r="B20" s="238"/>
      <c r="C20" s="131"/>
      <c r="D20" s="144"/>
      <c r="E20" s="98"/>
      <c r="F20" s="94"/>
      <c r="G20" s="94"/>
      <c r="H20" s="21"/>
    </row>
    <row r="21" spans="1:8" s="22" customFormat="1" x14ac:dyDescent="0.2">
      <c r="A21" s="237"/>
      <c r="B21" s="238"/>
      <c r="C21" s="131"/>
      <c r="D21" s="144"/>
      <c r="E21" s="98"/>
      <c r="F21" s="94"/>
      <c r="G21" s="94"/>
      <c r="H21" s="21"/>
    </row>
    <row r="22" spans="1:8" s="22" customFormat="1" x14ac:dyDescent="0.2">
      <c r="A22" s="237"/>
      <c r="B22" s="238"/>
      <c r="C22" s="134"/>
      <c r="D22" s="32"/>
      <c r="E22" s="33"/>
      <c r="F22" s="33"/>
      <c r="G22" s="33"/>
      <c r="H22" s="21"/>
    </row>
    <row r="23" spans="1:8" s="22" customFormat="1" x14ac:dyDescent="0.2">
      <c r="A23" s="237"/>
      <c r="B23" s="238" t="s">
        <v>5</v>
      </c>
      <c r="C23" s="134"/>
      <c r="D23" s="143">
        <f>SUM(D24:D26)</f>
        <v>0</v>
      </c>
      <c r="F23" s="75"/>
      <c r="G23" s="80"/>
      <c r="H23" s="21"/>
    </row>
    <row r="24" spans="1:8" s="22" customFormat="1" x14ac:dyDescent="0.2">
      <c r="A24" s="237"/>
      <c r="B24" s="238"/>
      <c r="C24" s="131"/>
      <c r="D24" s="144"/>
      <c r="E24" s="119" t="s">
        <v>417</v>
      </c>
      <c r="F24" s="94">
        <v>1</v>
      </c>
      <c r="G24" s="94">
        <v>3010106</v>
      </c>
      <c r="H24" s="21"/>
    </row>
    <row r="25" spans="1:8" s="22" customFormat="1" x14ac:dyDescent="0.2">
      <c r="A25" s="237"/>
      <c r="B25" s="238"/>
      <c r="C25" s="131"/>
      <c r="D25" s="144"/>
      <c r="E25" s="119" t="s">
        <v>417</v>
      </c>
      <c r="F25" s="94">
        <v>1</v>
      </c>
      <c r="G25" s="94">
        <v>3010106</v>
      </c>
      <c r="H25" s="21"/>
    </row>
    <row r="26" spans="1:8" s="22" customFormat="1" x14ac:dyDescent="0.2">
      <c r="A26" s="237"/>
      <c r="B26" s="238"/>
      <c r="C26" s="131"/>
      <c r="D26" s="144"/>
      <c r="E26" s="119"/>
      <c r="F26" s="94"/>
      <c r="G26" s="94"/>
      <c r="H26" s="21"/>
    </row>
    <row r="27" spans="1:8" s="22" customFormat="1" x14ac:dyDescent="0.2">
      <c r="A27" s="237"/>
      <c r="B27" s="238"/>
      <c r="C27" s="131"/>
      <c r="D27" s="144"/>
      <c r="E27" s="119"/>
      <c r="F27" s="94"/>
      <c r="G27" s="94"/>
      <c r="H27" s="21"/>
    </row>
    <row r="28" spans="1:8" s="22" customFormat="1" x14ac:dyDescent="0.2">
      <c r="A28" s="237"/>
      <c r="B28" s="238" t="s">
        <v>6</v>
      </c>
      <c r="C28" s="134"/>
      <c r="D28" s="143">
        <f>SUM(D29:D30)</f>
        <v>0</v>
      </c>
      <c r="F28" s="75"/>
      <c r="G28" s="80"/>
      <c r="H28" s="21"/>
    </row>
    <row r="29" spans="1:8" s="22" customFormat="1" x14ac:dyDescent="0.2">
      <c r="A29" s="237"/>
      <c r="B29" s="238"/>
      <c r="C29" s="134"/>
      <c r="D29" s="144"/>
      <c r="E29" s="119" t="s">
        <v>517</v>
      </c>
      <c r="F29" s="75">
        <v>1</v>
      </c>
      <c r="G29" s="80">
        <v>3010107</v>
      </c>
      <c r="H29" s="21"/>
    </row>
    <row r="30" spans="1:8" s="22" customFormat="1" x14ac:dyDescent="0.2">
      <c r="A30" s="237"/>
      <c r="B30" s="238"/>
      <c r="C30" s="134"/>
      <c r="D30" s="144"/>
      <c r="E30" s="119" t="s">
        <v>517</v>
      </c>
      <c r="F30" s="75">
        <v>1</v>
      </c>
      <c r="G30" s="80">
        <v>3010107</v>
      </c>
      <c r="H30" s="21"/>
    </row>
    <row r="31" spans="1:8" s="22" customFormat="1" x14ac:dyDescent="0.2">
      <c r="A31" s="237"/>
      <c r="B31" s="238"/>
      <c r="C31" s="134"/>
      <c r="D31" s="143"/>
      <c r="F31" s="75"/>
      <c r="G31" s="80"/>
      <c r="H31" s="21"/>
    </row>
    <row r="32" spans="1:8" s="22" customFormat="1" x14ac:dyDescent="0.2">
      <c r="A32" s="237"/>
      <c r="B32" s="238"/>
      <c r="C32" s="134"/>
      <c r="D32" s="143"/>
      <c r="F32" s="75"/>
      <c r="G32" s="80"/>
      <c r="H32" s="21"/>
    </row>
    <row r="33" spans="1:8" s="22" customFormat="1" x14ac:dyDescent="0.2">
      <c r="A33" s="237"/>
      <c r="B33" s="238"/>
      <c r="C33" s="134"/>
      <c r="D33" s="32"/>
      <c r="E33" s="33"/>
      <c r="F33" s="75"/>
      <c r="G33" s="80"/>
      <c r="H33" s="21"/>
    </row>
    <row r="34" spans="1:8" s="22" customFormat="1" x14ac:dyDescent="0.2">
      <c r="A34" s="237"/>
      <c r="B34" s="238" t="s">
        <v>51</v>
      </c>
      <c r="C34" s="134"/>
      <c r="D34" s="143">
        <f>SUM(D35:D35)</f>
        <v>0</v>
      </c>
      <c r="F34" s="75"/>
      <c r="G34" s="80"/>
      <c r="H34" s="21"/>
    </row>
    <row r="35" spans="1:8" s="22" customFormat="1" x14ac:dyDescent="0.2">
      <c r="A35" s="239"/>
      <c r="B35" s="48"/>
      <c r="C35" s="134"/>
      <c r="D35" s="47"/>
      <c r="E35" s="21"/>
      <c r="F35" s="75"/>
      <c r="G35" s="80"/>
      <c r="H35" s="21"/>
    </row>
    <row r="36" spans="1:8" s="22" customFormat="1" x14ac:dyDescent="0.2">
      <c r="A36" s="235" t="s">
        <v>7</v>
      </c>
      <c r="B36" s="236" t="s">
        <v>74</v>
      </c>
      <c r="C36" s="133"/>
      <c r="D36" s="142">
        <f>+D37</f>
        <v>19470908</v>
      </c>
      <c r="E36" s="21"/>
      <c r="F36" s="75"/>
      <c r="G36" s="80"/>
      <c r="H36" s="21"/>
    </row>
    <row r="37" spans="1:8" s="22" customFormat="1" x14ac:dyDescent="0.2">
      <c r="A37" s="240"/>
      <c r="B37" s="48" t="s">
        <v>75</v>
      </c>
      <c r="C37" s="134">
        <v>44550</v>
      </c>
      <c r="D37" s="143">
        <v>19470908</v>
      </c>
      <c r="E37" s="21" t="s">
        <v>750</v>
      </c>
      <c r="F37" s="75">
        <v>1</v>
      </c>
      <c r="G37" s="80">
        <v>3010108</v>
      </c>
      <c r="H37" s="21" t="s">
        <v>751</v>
      </c>
    </row>
    <row r="39" spans="1:8" x14ac:dyDescent="0.2">
      <c r="A39" s="239"/>
      <c r="B39" s="238"/>
      <c r="D39" s="32"/>
      <c r="E39" s="33"/>
      <c r="F39" s="33"/>
      <c r="G39" s="33"/>
    </row>
    <row r="40" spans="1:8" x14ac:dyDescent="0.2">
      <c r="A40" s="235" t="s">
        <v>8</v>
      </c>
      <c r="B40" s="236" t="s">
        <v>9</v>
      </c>
      <c r="C40" s="133"/>
      <c r="D40" s="142">
        <f>+D41+D47+D53+D60+D63</f>
        <v>1340000</v>
      </c>
    </row>
    <row r="41" spans="1:8" s="22" customFormat="1" x14ac:dyDescent="0.2">
      <c r="A41" s="237"/>
      <c r="B41" s="238" t="s">
        <v>76</v>
      </c>
      <c r="C41" s="134"/>
      <c r="D41" s="143">
        <f>SUM(D42:D43)</f>
        <v>0</v>
      </c>
      <c r="F41" s="75"/>
      <c r="G41" s="80"/>
      <c r="H41" s="21"/>
    </row>
    <row r="42" spans="1:8" s="22" customFormat="1" x14ac:dyDescent="0.2">
      <c r="A42" s="237"/>
      <c r="B42" s="238"/>
      <c r="C42" s="131"/>
      <c r="D42" s="144"/>
      <c r="E42" s="21"/>
      <c r="F42" s="33">
        <v>1</v>
      </c>
      <c r="G42" s="33">
        <v>3010113</v>
      </c>
      <c r="H42" s="23"/>
    </row>
    <row r="43" spans="1:8" s="22" customFormat="1" x14ac:dyDescent="0.2">
      <c r="A43" s="237"/>
      <c r="B43" s="238"/>
      <c r="C43" s="131"/>
      <c r="D43" s="144"/>
      <c r="E43" s="21"/>
      <c r="F43" s="33">
        <v>1</v>
      </c>
      <c r="G43" s="33">
        <v>3010113</v>
      </c>
      <c r="H43" s="23"/>
    </row>
    <row r="44" spans="1:8" x14ac:dyDescent="0.2">
      <c r="A44" s="239"/>
      <c r="B44" s="238"/>
      <c r="E44" s="119"/>
      <c r="F44" s="33"/>
      <c r="G44" s="33"/>
      <c r="H44" s="23"/>
    </row>
    <row r="45" spans="1:8" x14ac:dyDescent="0.2">
      <c r="A45" s="239"/>
      <c r="B45" s="238"/>
      <c r="D45" s="145"/>
      <c r="E45" s="119"/>
      <c r="H45" s="76"/>
    </row>
    <row r="46" spans="1:8" x14ac:dyDescent="0.2">
      <c r="A46" s="239"/>
      <c r="B46" s="238"/>
      <c r="D46" s="145"/>
      <c r="H46" s="76"/>
    </row>
    <row r="47" spans="1:8" x14ac:dyDescent="0.2">
      <c r="A47" s="237"/>
      <c r="B47" s="238" t="s">
        <v>52</v>
      </c>
      <c r="D47" s="143">
        <f>SUM(D48:D49)</f>
        <v>0</v>
      </c>
    </row>
    <row r="48" spans="1:8" x14ac:dyDescent="0.2">
      <c r="A48" s="237"/>
      <c r="B48" s="238"/>
      <c r="D48" s="144"/>
      <c r="E48" s="21" t="s">
        <v>678</v>
      </c>
      <c r="F48" s="75">
        <v>1</v>
      </c>
      <c r="G48" s="80">
        <v>3010116</v>
      </c>
      <c r="H48" s="21" t="s">
        <v>717</v>
      </c>
    </row>
    <row r="49" spans="1:8" x14ac:dyDescent="0.2">
      <c r="A49" s="237"/>
      <c r="B49" s="238"/>
      <c r="D49" s="144"/>
    </row>
    <row r="50" spans="1:8" x14ac:dyDescent="0.2">
      <c r="A50" s="237"/>
      <c r="B50" s="238"/>
      <c r="D50" s="32"/>
      <c r="E50" s="33"/>
      <c r="F50" s="33"/>
      <c r="G50" s="33"/>
    </row>
    <row r="51" spans="1:8" x14ac:dyDescent="0.2">
      <c r="A51" s="237"/>
      <c r="B51" s="238"/>
      <c r="C51" s="131"/>
      <c r="D51" s="144"/>
      <c r="E51" s="119"/>
      <c r="F51" s="94"/>
      <c r="G51" s="94"/>
    </row>
    <row r="52" spans="1:8" x14ac:dyDescent="0.2">
      <c r="A52" s="237"/>
      <c r="B52" s="238"/>
      <c r="C52" s="131"/>
      <c r="D52" s="144"/>
      <c r="E52" s="119"/>
      <c r="F52" s="94"/>
      <c r="G52" s="94"/>
    </row>
    <row r="53" spans="1:8" x14ac:dyDescent="0.2">
      <c r="A53" s="239"/>
      <c r="B53" s="238" t="s">
        <v>34</v>
      </c>
      <c r="D53" s="143">
        <f>SUM(D54:D58)</f>
        <v>1340000</v>
      </c>
    </row>
    <row r="54" spans="1:8" x14ac:dyDescent="0.2">
      <c r="A54" s="239"/>
      <c r="B54" s="238"/>
      <c r="C54" s="134">
        <v>44531</v>
      </c>
      <c r="D54" s="144">
        <v>750000</v>
      </c>
      <c r="E54" s="21" t="s">
        <v>715</v>
      </c>
      <c r="F54" s="75">
        <v>1</v>
      </c>
      <c r="G54" s="80">
        <v>3010109</v>
      </c>
      <c r="H54" s="21" t="s">
        <v>753</v>
      </c>
    </row>
    <row r="55" spans="1:8" x14ac:dyDescent="0.2">
      <c r="A55" s="239"/>
      <c r="B55" s="238"/>
      <c r="C55" s="134">
        <v>44553</v>
      </c>
      <c r="D55" s="144">
        <v>340000</v>
      </c>
      <c r="E55" s="21" t="s">
        <v>755</v>
      </c>
      <c r="F55" s="75">
        <v>1</v>
      </c>
      <c r="G55" s="80">
        <v>3010109</v>
      </c>
      <c r="H55" s="21" t="s">
        <v>752</v>
      </c>
    </row>
    <row r="56" spans="1:8" x14ac:dyDescent="0.2">
      <c r="A56" s="239"/>
      <c r="B56" s="238"/>
      <c r="C56" s="134">
        <v>44553</v>
      </c>
      <c r="D56" s="144">
        <v>250000</v>
      </c>
      <c r="E56" s="21" t="s">
        <v>715</v>
      </c>
      <c r="F56" s="75">
        <v>1</v>
      </c>
      <c r="G56" s="80">
        <v>3010109</v>
      </c>
      <c r="H56" s="21" t="s">
        <v>754</v>
      </c>
    </row>
    <row r="57" spans="1:8" x14ac:dyDescent="0.2">
      <c r="A57" s="239"/>
      <c r="B57" s="238"/>
      <c r="D57" s="144"/>
    </row>
    <row r="58" spans="1:8" x14ac:dyDescent="0.2">
      <c r="A58" s="239"/>
      <c r="B58" s="238"/>
      <c r="C58" s="131"/>
      <c r="D58" s="144"/>
      <c r="F58" s="94"/>
      <c r="G58" s="94"/>
    </row>
    <row r="59" spans="1:8" x14ac:dyDescent="0.2">
      <c r="A59" s="239"/>
      <c r="B59" s="238"/>
      <c r="D59" s="32"/>
      <c r="E59" s="33"/>
      <c r="F59" s="33"/>
      <c r="G59" s="33"/>
    </row>
    <row r="60" spans="1:8" x14ac:dyDescent="0.2">
      <c r="A60" s="239"/>
      <c r="B60" s="238" t="s">
        <v>90</v>
      </c>
      <c r="D60" s="143">
        <f>SUM(D61)</f>
        <v>0</v>
      </c>
      <c r="E60" s="33"/>
      <c r="G60" s="81"/>
    </row>
    <row r="61" spans="1:8" x14ac:dyDescent="0.2">
      <c r="A61" s="239"/>
      <c r="B61" s="238"/>
      <c r="D61" s="32"/>
      <c r="E61" s="33"/>
      <c r="G61" s="81"/>
    </row>
    <row r="62" spans="1:8" x14ac:dyDescent="0.2">
      <c r="A62" s="239"/>
      <c r="B62" s="238"/>
      <c r="D62" s="32"/>
      <c r="E62" s="33"/>
      <c r="G62" s="81"/>
    </row>
    <row r="63" spans="1:8" s="76" customFormat="1" x14ac:dyDescent="0.2">
      <c r="A63" s="239"/>
      <c r="B63" s="238" t="s">
        <v>117</v>
      </c>
      <c r="C63" s="115"/>
      <c r="D63" s="143">
        <f>SUM(D64:D65)</f>
        <v>0</v>
      </c>
      <c r="E63" s="21"/>
      <c r="F63" s="75"/>
      <c r="G63" s="80"/>
    </row>
    <row r="64" spans="1:8" s="76" customFormat="1" x14ac:dyDescent="0.2">
      <c r="A64" s="239"/>
      <c r="B64" s="238"/>
      <c r="C64" s="131"/>
      <c r="D64" s="144"/>
      <c r="E64" s="21"/>
      <c r="F64" s="75">
        <v>1</v>
      </c>
      <c r="G64" s="80"/>
    </row>
    <row r="65" spans="1:8" s="76" customFormat="1" x14ac:dyDescent="0.2">
      <c r="A65" s="239"/>
      <c r="B65" s="238"/>
      <c r="C65" s="115"/>
      <c r="D65" s="143"/>
      <c r="E65" s="21"/>
      <c r="F65" s="75"/>
      <c r="G65" s="80"/>
    </row>
    <row r="66" spans="1:8" s="76" customFormat="1" x14ac:dyDescent="0.2">
      <c r="A66" s="239"/>
      <c r="C66" s="134"/>
      <c r="D66" s="145"/>
      <c r="E66" s="21"/>
      <c r="F66" s="75"/>
      <c r="G66" s="80"/>
    </row>
    <row r="67" spans="1:8" s="76" customFormat="1" x14ac:dyDescent="0.2">
      <c r="A67" s="239"/>
      <c r="C67" s="115"/>
      <c r="D67" s="145"/>
      <c r="E67" s="32"/>
      <c r="F67" s="75"/>
      <c r="G67" s="80"/>
    </row>
    <row r="68" spans="1:8" s="76" customFormat="1" x14ac:dyDescent="0.2">
      <c r="A68" s="235" t="s">
        <v>14</v>
      </c>
      <c r="B68" s="236" t="s">
        <v>53</v>
      </c>
      <c r="C68" s="133"/>
      <c r="D68" s="142">
        <f>+D69</f>
        <v>719822</v>
      </c>
      <c r="E68" s="21"/>
      <c r="F68" s="75"/>
      <c r="G68" s="80"/>
    </row>
    <row r="69" spans="1:8" s="76" customFormat="1" x14ac:dyDescent="0.2">
      <c r="A69" s="239"/>
      <c r="B69" s="238" t="s">
        <v>77</v>
      </c>
      <c r="C69" s="134"/>
      <c r="D69" s="143">
        <f>SUM(D70:D72)</f>
        <v>719822</v>
      </c>
      <c r="E69" s="21"/>
      <c r="F69" s="75"/>
      <c r="G69" s="80"/>
    </row>
    <row r="70" spans="1:8" s="76" customFormat="1" x14ac:dyDescent="0.2">
      <c r="A70" s="48"/>
      <c r="B70" s="48"/>
      <c r="C70" s="134">
        <v>44561</v>
      </c>
      <c r="D70" s="47">
        <v>114653</v>
      </c>
      <c r="E70" s="21" t="s">
        <v>718</v>
      </c>
      <c r="F70" s="33">
        <v>1</v>
      </c>
      <c r="G70" s="33">
        <v>3020101</v>
      </c>
      <c r="H70" s="125"/>
    </row>
    <row r="71" spans="1:8" s="76" customFormat="1" x14ac:dyDescent="0.2">
      <c r="A71" s="48"/>
      <c r="B71" s="48"/>
      <c r="C71" s="134">
        <v>44561</v>
      </c>
      <c r="D71" s="47">
        <v>510126</v>
      </c>
      <c r="E71" s="21" t="s">
        <v>756</v>
      </c>
      <c r="F71" s="33">
        <v>1</v>
      </c>
      <c r="G71" s="33">
        <v>3021201</v>
      </c>
      <c r="H71" s="125"/>
    </row>
    <row r="72" spans="1:8" s="76" customFormat="1" x14ac:dyDescent="0.2">
      <c r="A72" s="48"/>
      <c r="B72" s="48"/>
      <c r="C72" s="134">
        <v>44561</v>
      </c>
      <c r="D72" s="47">
        <v>95043</v>
      </c>
      <c r="E72" s="21" t="s">
        <v>770</v>
      </c>
      <c r="F72" s="33"/>
      <c r="G72" s="33"/>
      <c r="H72" s="125"/>
    </row>
    <row r="73" spans="1:8" s="76" customFormat="1" x14ac:dyDescent="0.2">
      <c r="A73" s="48"/>
      <c r="B73" s="48"/>
      <c r="C73" s="134"/>
      <c r="D73" s="47"/>
      <c r="E73" s="21"/>
      <c r="F73" s="75"/>
      <c r="G73" s="80"/>
    </row>
    <row r="74" spans="1:8" s="76" customFormat="1" x14ac:dyDescent="0.2">
      <c r="A74" s="23"/>
      <c r="B74" s="234" t="s">
        <v>11</v>
      </c>
      <c r="C74" s="132"/>
      <c r="D74" s="140">
        <f>+D77+D102+D123+D143+D160+D186+D203+D209</f>
        <v>11847795</v>
      </c>
      <c r="E74" s="21"/>
      <c r="F74" s="75"/>
      <c r="G74" s="80"/>
    </row>
    <row r="75" spans="1:8" s="76" customFormat="1" x14ac:dyDescent="0.2">
      <c r="A75" s="23"/>
      <c r="B75" s="234" t="s">
        <v>37</v>
      </c>
      <c r="C75" s="132"/>
      <c r="D75" s="141"/>
      <c r="E75" s="21"/>
      <c r="F75" s="75"/>
      <c r="G75" s="80"/>
    </row>
    <row r="77" spans="1:8" x14ac:dyDescent="0.2">
      <c r="A77" s="235" t="s">
        <v>0</v>
      </c>
      <c r="B77" s="236" t="s">
        <v>12</v>
      </c>
      <c r="C77" s="133"/>
      <c r="D77" s="142">
        <f>+D78+D88+D94+D99</f>
        <v>10281664</v>
      </c>
    </row>
    <row r="78" spans="1:8" x14ac:dyDescent="0.2">
      <c r="A78" s="239"/>
      <c r="B78" s="48" t="s">
        <v>71</v>
      </c>
      <c r="D78" s="143">
        <f>SUM(D79:D87)</f>
        <v>10034447</v>
      </c>
    </row>
    <row r="79" spans="1:8" x14ac:dyDescent="0.2">
      <c r="A79" s="239"/>
      <c r="C79" s="131">
        <v>44561</v>
      </c>
      <c r="D79" s="144">
        <v>5021628</v>
      </c>
      <c r="E79" s="119" t="s">
        <v>765</v>
      </c>
      <c r="F79" s="119">
        <v>1</v>
      </c>
      <c r="G79" s="94">
        <v>4020401</v>
      </c>
      <c r="H79" s="21" t="s">
        <v>766</v>
      </c>
    </row>
    <row r="80" spans="1:8" x14ac:dyDescent="0.2">
      <c r="A80" s="239"/>
      <c r="C80" s="131">
        <v>44561</v>
      </c>
      <c r="D80" s="144">
        <v>140000</v>
      </c>
      <c r="E80" s="119" t="s">
        <v>765</v>
      </c>
      <c r="F80" s="119">
        <v>1</v>
      </c>
      <c r="G80" s="94">
        <v>4020401</v>
      </c>
      <c r="H80" s="21" t="s">
        <v>766</v>
      </c>
    </row>
    <row r="81" spans="1:8" x14ac:dyDescent="0.2">
      <c r="A81" s="239"/>
      <c r="C81" s="131">
        <v>44561</v>
      </c>
      <c r="D81" s="144">
        <v>199490</v>
      </c>
      <c r="E81" s="119" t="s">
        <v>765</v>
      </c>
      <c r="F81" s="119">
        <v>1</v>
      </c>
      <c r="G81" s="94">
        <v>4020401</v>
      </c>
      <c r="H81" s="21" t="s">
        <v>766</v>
      </c>
    </row>
    <row r="82" spans="1:8" x14ac:dyDescent="0.2">
      <c r="A82" s="239"/>
      <c r="C82" s="131">
        <v>44561</v>
      </c>
      <c r="D82" s="144">
        <v>36980</v>
      </c>
      <c r="E82" s="119" t="s">
        <v>765</v>
      </c>
      <c r="F82" s="119">
        <v>1</v>
      </c>
      <c r="G82" s="94">
        <v>4020401</v>
      </c>
      <c r="H82" s="21" t="s">
        <v>766</v>
      </c>
    </row>
    <row r="83" spans="1:8" x14ac:dyDescent="0.2">
      <c r="A83" s="239"/>
      <c r="C83" s="131">
        <v>44561</v>
      </c>
      <c r="D83" s="144">
        <v>617120</v>
      </c>
      <c r="E83" s="119" t="s">
        <v>765</v>
      </c>
      <c r="F83" s="119">
        <v>1</v>
      </c>
      <c r="G83" s="94">
        <v>4010301</v>
      </c>
      <c r="H83" s="21" t="s">
        <v>767</v>
      </c>
    </row>
    <row r="84" spans="1:8" x14ac:dyDescent="0.2">
      <c r="A84" s="239"/>
      <c r="C84" s="131">
        <v>44561</v>
      </c>
      <c r="D84" s="144">
        <v>250000</v>
      </c>
      <c r="E84" s="119" t="s">
        <v>765</v>
      </c>
      <c r="F84" s="119">
        <v>1</v>
      </c>
      <c r="G84" s="94">
        <v>4010301</v>
      </c>
      <c r="H84" s="21" t="s">
        <v>768</v>
      </c>
    </row>
    <row r="85" spans="1:8" x14ac:dyDescent="0.2">
      <c r="A85" s="239"/>
      <c r="C85" s="131">
        <v>44561</v>
      </c>
      <c r="D85" s="144">
        <v>3769229</v>
      </c>
      <c r="E85" s="119" t="s">
        <v>772</v>
      </c>
      <c r="F85" s="119">
        <v>1</v>
      </c>
      <c r="G85" s="94">
        <v>4010301</v>
      </c>
    </row>
    <row r="86" spans="1:8" x14ac:dyDescent="0.2">
      <c r="A86" s="239"/>
      <c r="C86" s="131"/>
      <c r="D86" s="144"/>
      <c r="E86" s="119"/>
      <c r="F86" s="119"/>
      <c r="G86" s="94"/>
    </row>
    <row r="87" spans="1:8" x14ac:dyDescent="0.2">
      <c r="A87" s="239"/>
      <c r="C87" s="131"/>
      <c r="D87" s="144"/>
      <c r="E87" s="119"/>
      <c r="F87" s="94"/>
      <c r="G87" s="94"/>
    </row>
    <row r="88" spans="1:8" x14ac:dyDescent="0.2">
      <c r="B88" s="48" t="s">
        <v>129</v>
      </c>
      <c r="D88" s="67">
        <f>SUM(D89:D92)</f>
        <v>0</v>
      </c>
      <c r="E88" s="33"/>
      <c r="F88" s="33"/>
      <c r="G88" s="93"/>
    </row>
    <row r="89" spans="1:8" x14ac:dyDescent="0.2">
      <c r="A89" s="239"/>
      <c r="C89" s="131"/>
      <c r="D89" s="144"/>
      <c r="E89" s="119"/>
      <c r="F89" s="94"/>
      <c r="G89" s="94"/>
      <c r="H89" s="122"/>
    </row>
    <row r="90" spans="1:8" x14ac:dyDescent="0.2">
      <c r="A90" s="239"/>
      <c r="C90" s="131"/>
      <c r="D90" s="144"/>
      <c r="E90" s="119"/>
      <c r="F90" s="94"/>
      <c r="G90" s="94"/>
      <c r="H90" s="122"/>
    </row>
    <row r="91" spans="1:8" x14ac:dyDescent="0.2">
      <c r="A91" s="239"/>
      <c r="C91" s="131"/>
      <c r="D91" s="144"/>
      <c r="E91" s="119"/>
      <c r="F91" s="94"/>
      <c r="G91" s="94"/>
      <c r="H91" s="122"/>
    </row>
    <row r="92" spans="1:8" x14ac:dyDescent="0.2">
      <c r="A92" s="239"/>
      <c r="C92" s="131"/>
      <c r="D92" s="144"/>
      <c r="E92" s="119"/>
      <c r="F92" s="94"/>
      <c r="G92" s="94"/>
      <c r="H92" s="122"/>
    </row>
    <row r="93" spans="1:8" x14ac:dyDescent="0.2">
      <c r="A93" s="239"/>
    </row>
    <row r="94" spans="1:8" x14ac:dyDescent="0.2">
      <c r="A94" s="239"/>
      <c r="B94" s="48" t="s">
        <v>67</v>
      </c>
      <c r="D94" s="143">
        <f>SUM(D95:D97)</f>
        <v>247217</v>
      </c>
    </row>
    <row r="95" spans="1:8" x14ac:dyDescent="0.2">
      <c r="A95" s="239"/>
      <c r="C95" s="131">
        <v>44543</v>
      </c>
      <c r="D95" s="144">
        <v>247217</v>
      </c>
      <c r="E95" s="119" t="s">
        <v>572</v>
      </c>
      <c r="F95" s="94">
        <v>1</v>
      </c>
      <c r="G95" s="94">
        <v>4010327</v>
      </c>
      <c r="H95" s="21" t="s">
        <v>761</v>
      </c>
    </row>
    <row r="96" spans="1:8" x14ac:dyDescent="0.2">
      <c r="A96" s="239"/>
      <c r="C96" s="131"/>
      <c r="D96" s="144"/>
      <c r="E96" s="119"/>
      <c r="F96" s="94"/>
      <c r="G96" s="94"/>
    </row>
    <row r="97" spans="1:7" x14ac:dyDescent="0.2">
      <c r="A97" s="239"/>
      <c r="C97" s="131"/>
      <c r="D97" s="144"/>
      <c r="F97" s="94"/>
      <c r="G97" s="94"/>
    </row>
    <row r="98" spans="1:7" x14ac:dyDescent="0.2">
      <c r="A98" s="239"/>
      <c r="C98" s="131"/>
      <c r="D98" s="144"/>
      <c r="E98" s="119"/>
      <c r="F98" s="94"/>
      <c r="G98" s="94"/>
    </row>
    <row r="99" spans="1:7" x14ac:dyDescent="0.2">
      <c r="B99" s="48" t="s">
        <v>78</v>
      </c>
      <c r="D99" s="143">
        <f>SUM(D100)</f>
        <v>0</v>
      </c>
    </row>
    <row r="100" spans="1:7" x14ac:dyDescent="0.2">
      <c r="A100" s="239"/>
      <c r="C100" s="131"/>
      <c r="D100" s="144"/>
      <c r="E100" s="119"/>
      <c r="F100" s="94"/>
      <c r="G100" s="94"/>
    </row>
    <row r="102" spans="1:7" x14ac:dyDescent="0.2">
      <c r="A102" s="235" t="s">
        <v>7</v>
      </c>
      <c r="B102" s="236" t="s">
        <v>15</v>
      </c>
      <c r="C102" s="133"/>
      <c r="D102" s="142">
        <f>+D103+D107+D115+D118+D111</f>
        <v>300000</v>
      </c>
    </row>
    <row r="103" spans="1:7" x14ac:dyDescent="0.2">
      <c r="A103" s="239"/>
      <c r="B103" s="48" t="s">
        <v>56</v>
      </c>
      <c r="D103" s="143">
        <f>SUM(D104:D105)</f>
        <v>300000</v>
      </c>
    </row>
    <row r="104" spans="1:7" x14ac:dyDescent="0.2">
      <c r="A104" s="239"/>
      <c r="C104" s="131">
        <v>44560</v>
      </c>
      <c r="D104" s="144">
        <v>300000</v>
      </c>
      <c r="E104" s="251" t="s">
        <v>757</v>
      </c>
      <c r="F104" s="94">
        <v>1</v>
      </c>
      <c r="G104" s="94">
        <v>4010311</v>
      </c>
    </row>
    <row r="105" spans="1:7" x14ac:dyDescent="0.2">
      <c r="A105" s="239"/>
      <c r="C105" s="131"/>
      <c r="D105" s="144"/>
      <c r="E105" s="119"/>
      <c r="F105" s="94">
        <v>1</v>
      </c>
      <c r="G105" s="94">
        <v>4010311</v>
      </c>
    </row>
    <row r="106" spans="1:7" x14ac:dyDescent="0.2">
      <c r="A106" s="239"/>
      <c r="D106" s="32"/>
      <c r="E106" s="33"/>
    </row>
    <row r="107" spans="1:7" x14ac:dyDescent="0.2">
      <c r="A107" s="239"/>
      <c r="B107" s="48" t="s">
        <v>57</v>
      </c>
      <c r="D107" s="143">
        <f>SUM(D108:D109)</f>
        <v>0</v>
      </c>
    </row>
    <row r="108" spans="1:7" x14ac:dyDescent="0.2">
      <c r="A108" s="239"/>
      <c r="C108" s="131"/>
      <c r="D108" s="144"/>
      <c r="E108" s="119"/>
      <c r="F108" s="94">
        <v>1</v>
      </c>
      <c r="G108" s="94">
        <v>30104002</v>
      </c>
    </row>
    <row r="109" spans="1:7" x14ac:dyDescent="0.2">
      <c r="A109" s="239"/>
      <c r="C109" s="131"/>
      <c r="D109" s="144"/>
      <c r="E109" s="98"/>
      <c r="F109" s="94"/>
      <c r="G109" s="94"/>
    </row>
    <row r="110" spans="1:7" x14ac:dyDescent="0.2">
      <c r="A110" s="239"/>
      <c r="C110" s="131"/>
      <c r="D110" s="144"/>
      <c r="E110" s="98"/>
      <c r="F110" s="94"/>
      <c r="G110" s="94"/>
    </row>
    <row r="111" spans="1:7" x14ac:dyDescent="0.2">
      <c r="A111" s="239"/>
      <c r="B111" s="48" t="s">
        <v>97</v>
      </c>
      <c r="D111" s="143">
        <f>SUM(D112:D113)</f>
        <v>0</v>
      </c>
      <c r="E111" s="33"/>
    </row>
    <row r="112" spans="1:7" x14ac:dyDescent="0.2">
      <c r="A112" s="239"/>
      <c r="C112" s="131"/>
      <c r="D112" s="144"/>
      <c r="E112" s="119"/>
      <c r="F112" s="94">
        <v>1</v>
      </c>
      <c r="G112" s="94">
        <v>4010307</v>
      </c>
    </row>
    <row r="113" spans="1:8" x14ac:dyDescent="0.2">
      <c r="A113" s="239"/>
      <c r="C113" s="131"/>
      <c r="D113" s="144"/>
      <c r="E113" s="119"/>
      <c r="F113" s="94"/>
      <c r="G113" s="94"/>
    </row>
    <row r="114" spans="1:8" x14ac:dyDescent="0.2">
      <c r="A114" s="239"/>
      <c r="C114" s="131"/>
      <c r="D114" s="144"/>
      <c r="E114" s="119"/>
      <c r="F114" s="94"/>
      <c r="G114" s="94"/>
    </row>
    <row r="115" spans="1:8" x14ac:dyDescent="0.2">
      <c r="A115" s="239"/>
      <c r="B115" s="48" t="s">
        <v>96</v>
      </c>
      <c r="D115" s="143">
        <f>SUM(D116)</f>
        <v>0</v>
      </c>
    </row>
    <row r="116" spans="1:8" x14ac:dyDescent="0.2">
      <c r="A116" s="239"/>
      <c r="C116" s="131"/>
      <c r="D116" s="144"/>
      <c r="E116" s="119"/>
      <c r="F116" s="94">
        <v>1</v>
      </c>
      <c r="G116" s="94">
        <v>4010330</v>
      </c>
    </row>
    <row r="117" spans="1:8" x14ac:dyDescent="0.2">
      <c r="A117" s="239"/>
      <c r="D117" s="32"/>
      <c r="E117" s="33"/>
    </row>
    <row r="118" spans="1:8" x14ac:dyDescent="0.2">
      <c r="A118" s="239"/>
      <c r="B118" s="48" t="s">
        <v>58</v>
      </c>
      <c r="D118" s="143">
        <f>SUM(D119:D120)</f>
        <v>0</v>
      </c>
    </row>
    <row r="119" spans="1:8" x14ac:dyDescent="0.2">
      <c r="A119" s="239"/>
      <c r="C119" s="131"/>
      <c r="D119" s="144"/>
      <c r="E119" s="119"/>
      <c r="F119" s="94"/>
      <c r="G119" s="94"/>
    </row>
    <row r="120" spans="1:8" x14ac:dyDescent="0.2">
      <c r="A120" s="239"/>
      <c r="C120" s="131"/>
      <c r="D120" s="144"/>
      <c r="E120" s="119"/>
      <c r="F120" s="94"/>
      <c r="G120" s="94"/>
    </row>
    <row r="121" spans="1:8" x14ac:dyDescent="0.2">
      <c r="A121" s="239"/>
      <c r="C121" s="131"/>
      <c r="D121" s="144"/>
      <c r="E121" s="119"/>
      <c r="F121" s="94"/>
      <c r="G121" s="94"/>
    </row>
    <row r="122" spans="1:8" x14ac:dyDescent="0.2">
      <c r="A122" s="239"/>
      <c r="D122" s="32"/>
      <c r="E122" s="33"/>
      <c r="G122" s="81"/>
    </row>
    <row r="123" spans="1:8" x14ac:dyDescent="0.2">
      <c r="A123" s="235" t="s">
        <v>8</v>
      </c>
      <c r="B123" s="236" t="s">
        <v>79</v>
      </c>
      <c r="C123" s="133"/>
      <c r="D123" s="142">
        <f>+D124+D127+D132+D134+D136+D140</f>
        <v>486034</v>
      </c>
    </row>
    <row r="124" spans="1:8" x14ac:dyDescent="0.2">
      <c r="A124" s="239"/>
      <c r="B124" s="48" t="s">
        <v>59</v>
      </c>
      <c r="D124" s="143">
        <f>SUM(D125)</f>
        <v>0</v>
      </c>
    </row>
    <row r="125" spans="1:8" x14ac:dyDescent="0.2">
      <c r="A125" s="21"/>
      <c r="B125" s="21"/>
      <c r="C125" s="131"/>
      <c r="D125" s="144"/>
      <c r="E125" s="119"/>
      <c r="F125" s="94"/>
      <c r="G125" s="94"/>
    </row>
    <row r="126" spans="1:8" x14ac:dyDescent="0.2">
      <c r="A126" s="21"/>
      <c r="B126" s="21"/>
      <c r="C126" s="131"/>
      <c r="D126" s="144"/>
      <c r="E126" s="119"/>
      <c r="F126" s="119"/>
      <c r="G126" s="94"/>
      <c r="H126" s="94"/>
    </row>
    <row r="127" spans="1:8" x14ac:dyDescent="0.2">
      <c r="B127" s="48" t="s">
        <v>60</v>
      </c>
      <c r="C127" s="106"/>
      <c r="D127" s="143">
        <f>SUM(D128:D130)</f>
        <v>486034</v>
      </c>
    </row>
    <row r="128" spans="1:8" x14ac:dyDescent="0.2">
      <c r="A128" s="21"/>
      <c r="B128" s="21"/>
      <c r="C128" s="131">
        <v>44558</v>
      </c>
      <c r="D128" s="144">
        <v>64954</v>
      </c>
      <c r="E128" s="21" t="s">
        <v>759</v>
      </c>
      <c r="F128" s="94">
        <v>1</v>
      </c>
      <c r="G128" s="130">
        <v>4010326</v>
      </c>
      <c r="H128" s="116"/>
    </row>
    <row r="129" spans="1:8" x14ac:dyDescent="0.2">
      <c r="A129" s="21"/>
      <c r="B129" s="21"/>
      <c r="C129" s="131">
        <v>44558</v>
      </c>
      <c r="D129" s="144">
        <v>30577</v>
      </c>
      <c r="E129" s="21" t="s">
        <v>764</v>
      </c>
      <c r="F129" s="94"/>
      <c r="G129" s="130"/>
      <c r="H129" s="116"/>
    </row>
    <row r="130" spans="1:8" x14ac:dyDescent="0.2">
      <c r="A130" s="21"/>
      <c r="B130" s="21"/>
      <c r="C130" s="131">
        <v>44559</v>
      </c>
      <c r="D130" s="144">
        <v>390503</v>
      </c>
      <c r="E130" s="21" t="s">
        <v>760</v>
      </c>
      <c r="F130" s="94">
        <v>1</v>
      </c>
      <c r="G130" s="130">
        <v>4010326</v>
      </c>
      <c r="H130" s="116"/>
    </row>
    <row r="132" spans="1:8" x14ac:dyDescent="0.2">
      <c r="A132" s="21"/>
      <c r="B132" s="48" t="s">
        <v>98</v>
      </c>
      <c r="C132" s="106"/>
      <c r="D132" s="143"/>
      <c r="F132" s="21"/>
      <c r="G132" s="21"/>
    </row>
    <row r="134" spans="1:8" x14ac:dyDescent="0.2">
      <c r="B134" s="48" t="s">
        <v>69</v>
      </c>
      <c r="D134" s="143">
        <f>+D135</f>
        <v>0</v>
      </c>
    </row>
    <row r="135" spans="1:8" x14ac:dyDescent="0.2">
      <c r="D135" s="143"/>
    </row>
    <row r="136" spans="1:8" x14ac:dyDescent="0.2">
      <c r="B136" s="48" t="s">
        <v>80</v>
      </c>
      <c r="D136" s="143">
        <f>SUM(D137:D138)</f>
        <v>0</v>
      </c>
    </row>
    <row r="137" spans="1:8" x14ac:dyDescent="0.2">
      <c r="C137" s="131"/>
      <c r="D137" s="144"/>
      <c r="E137" s="119"/>
      <c r="F137" s="94">
        <v>1</v>
      </c>
      <c r="G137" s="94">
        <v>30109001</v>
      </c>
    </row>
    <row r="138" spans="1:8" x14ac:dyDescent="0.2">
      <c r="C138" s="131"/>
      <c r="D138" s="144"/>
      <c r="E138" s="119"/>
      <c r="F138" s="94">
        <v>1</v>
      </c>
      <c r="G138" s="94">
        <v>30109001</v>
      </c>
    </row>
    <row r="139" spans="1:8" x14ac:dyDescent="0.2">
      <c r="C139" s="131"/>
      <c r="D139" s="144"/>
      <c r="E139" s="119"/>
      <c r="F139" s="94"/>
      <c r="G139" s="94"/>
    </row>
    <row r="140" spans="1:8" x14ac:dyDescent="0.2">
      <c r="A140" s="240"/>
      <c r="B140" s="48" t="s">
        <v>70</v>
      </c>
      <c r="C140" s="106"/>
      <c r="D140" s="143">
        <f>SUM(D141)</f>
        <v>0</v>
      </c>
      <c r="F140" s="21"/>
      <c r="G140" s="21"/>
    </row>
    <row r="141" spans="1:8" x14ac:dyDescent="0.2">
      <c r="A141" s="240"/>
      <c r="C141" s="131"/>
      <c r="D141" s="144"/>
      <c r="E141" s="119"/>
      <c r="F141" s="94"/>
      <c r="G141" s="94"/>
    </row>
    <row r="142" spans="1:8" x14ac:dyDescent="0.2">
      <c r="A142" s="240"/>
    </row>
    <row r="143" spans="1:8" x14ac:dyDescent="0.2">
      <c r="A143" s="235" t="s">
        <v>14</v>
      </c>
      <c r="B143" s="236" t="s">
        <v>13</v>
      </c>
      <c r="C143" s="133"/>
      <c r="D143" s="142">
        <f>+D144+D153+D148+D156</f>
        <v>45202</v>
      </c>
    </row>
    <row r="144" spans="1:8" x14ac:dyDescent="0.2">
      <c r="A144" s="239"/>
      <c r="B144" s="48" t="s">
        <v>61</v>
      </c>
      <c r="D144" s="143">
        <f>SUM(D145:D146)</f>
        <v>25202</v>
      </c>
    </row>
    <row r="145" spans="1:8" x14ac:dyDescent="0.2">
      <c r="A145" s="239"/>
      <c r="C145" s="131">
        <v>44540</v>
      </c>
      <c r="D145" s="144">
        <v>25202</v>
      </c>
      <c r="E145" s="119" t="s">
        <v>433</v>
      </c>
      <c r="F145" s="94">
        <v>1</v>
      </c>
      <c r="G145" s="94">
        <v>4010313</v>
      </c>
      <c r="H145" s="21" t="s">
        <v>758</v>
      </c>
    </row>
    <row r="146" spans="1:8" x14ac:dyDescent="0.2">
      <c r="A146" s="239"/>
      <c r="C146" s="131"/>
      <c r="D146" s="144"/>
      <c r="E146" s="119"/>
      <c r="F146" s="94"/>
      <c r="G146" s="94"/>
    </row>
    <row r="147" spans="1:8" x14ac:dyDescent="0.2">
      <c r="A147" s="239"/>
      <c r="D147" s="32"/>
      <c r="E147" s="33"/>
      <c r="F147" s="33"/>
      <c r="G147" s="33"/>
    </row>
    <row r="148" spans="1:8" x14ac:dyDescent="0.2">
      <c r="A148" s="239"/>
      <c r="B148" s="48" t="s">
        <v>99</v>
      </c>
      <c r="D148" s="143">
        <f>SUM(D149:D151)</f>
        <v>20000</v>
      </c>
    </row>
    <row r="149" spans="1:8" x14ac:dyDescent="0.2">
      <c r="A149" s="239"/>
      <c r="C149" s="131">
        <v>44531</v>
      </c>
      <c r="D149" s="144">
        <v>20000</v>
      </c>
      <c r="E149" s="119" t="s">
        <v>531</v>
      </c>
      <c r="F149" s="94">
        <v>1</v>
      </c>
      <c r="G149" s="94">
        <v>4010328</v>
      </c>
      <c r="H149" s="21" t="s">
        <v>762</v>
      </c>
    </row>
    <row r="150" spans="1:8" x14ac:dyDescent="0.2">
      <c r="A150" s="239"/>
      <c r="C150" s="131"/>
      <c r="D150" s="144"/>
      <c r="E150" s="119"/>
      <c r="F150" s="94"/>
      <c r="G150" s="94"/>
    </row>
    <row r="151" spans="1:8" x14ac:dyDescent="0.2">
      <c r="A151" s="239"/>
      <c r="C151" s="131"/>
      <c r="D151" s="144"/>
      <c r="E151" s="119"/>
      <c r="F151" s="94"/>
      <c r="G151" s="94"/>
    </row>
    <row r="152" spans="1:8" x14ac:dyDescent="0.2">
      <c r="A152" s="239"/>
      <c r="C152" s="131"/>
      <c r="D152" s="144"/>
      <c r="E152" s="119"/>
      <c r="F152" s="94"/>
      <c r="G152" s="94"/>
    </row>
    <row r="153" spans="1:8" x14ac:dyDescent="0.2">
      <c r="A153" s="239"/>
      <c r="B153" s="48" t="s">
        <v>62</v>
      </c>
      <c r="D153" s="143">
        <f>SUM(D154)</f>
        <v>0</v>
      </c>
    </row>
    <row r="154" spans="1:8" x14ac:dyDescent="0.2">
      <c r="A154" s="21"/>
      <c r="B154" s="21"/>
      <c r="C154" s="131"/>
      <c r="D154" s="144"/>
      <c r="E154" s="119"/>
      <c r="F154" s="94"/>
      <c r="G154" s="130"/>
      <c r="H154" s="116"/>
    </row>
    <row r="155" spans="1:8" x14ac:dyDescent="0.2">
      <c r="A155" s="239"/>
      <c r="D155" s="32"/>
      <c r="E155" s="33"/>
      <c r="F155" s="33"/>
      <c r="G155" s="33"/>
    </row>
    <row r="156" spans="1:8" x14ac:dyDescent="0.2">
      <c r="A156" s="239"/>
      <c r="B156" s="48" t="s">
        <v>72</v>
      </c>
      <c r="D156" s="143">
        <f>SUM(D157)</f>
        <v>0</v>
      </c>
    </row>
    <row r="157" spans="1:8" x14ac:dyDescent="0.2">
      <c r="A157" s="241"/>
      <c r="C157" s="131"/>
      <c r="D157" s="144"/>
      <c r="E157" s="119"/>
      <c r="F157" s="94"/>
      <c r="G157" s="94"/>
    </row>
    <row r="158" spans="1:8" x14ac:dyDescent="0.2">
      <c r="A158" s="239"/>
      <c r="D158" s="32"/>
      <c r="E158" s="33"/>
      <c r="G158" s="81"/>
    </row>
    <row r="159" spans="1:8" x14ac:dyDescent="0.2">
      <c r="A159" s="239"/>
      <c r="D159" s="32"/>
      <c r="E159" s="33"/>
      <c r="G159" s="81"/>
    </row>
    <row r="160" spans="1:8" x14ac:dyDescent="0.2">
      <c r="A160" s="235" t="s">
        <v>16</v>
      </c>
      <c r="B160" s="236" t="s">
        <v>17</v>
      </c>
      <c r="C160" s="133"/>
      <c r="D160" s="142">
        <f>+D161+D163+D167+D171+D173+D177+D183</f>
        <v>0</v>
      </c>
    </row>
    <row r="161" spans="1:8" x14ac:dyDescent="0.2">
      <c r="A161" s="241"/>
      <c r="B161" s="48" t="s">
        <v>131</v>
      </c>
      <c r="D161" s="143">
        <f>+D162</f>
        <v>0</v>
      </c>
    </row>
    <row r="162" spans="1:8" x14ac:dyDescent="0.2">
      <c r="A162" s="241"/>
      <c r="D162" s="143"/>
      <c r="E162" s="32"/>
    </row>
    <row r="163" spans="1:8" x14ac:dyDescent="0.2">
      <c r="A163" s="241"/>
      <c r="B163" s="48" t="s">
        <v>63</v>
      </c>
      <c r="D163" s="143">
        <f>SUM(D164)</f>
        <v>0</v>
      </c>
    </row>
    <row r="164" spans="1:8" x14ac:dyDescent="0.2">
      <c r="A164" s="21"/>
      <c r="B164" s="21"/>
      <c r="C164" s="131"/>
      <c r="D164" s="144"/>
      <c r="E164" s="119"/>
      <c r="F164" s="163">
        <v>1</v>
      </c>
      <c r="G164" s="164">
        <v>30101010</v>
      </c>
      <c r="H164" s="165"/>
    </row>
    <row r="165" spans="1:8" x14ac:dyDescent="0.2">
      <c r="A165" s="239"/>
      <c r="D165" s="32"/>
      <c r="E165" s="33"/>
      <c r="F165" s="33"/>
      <c r="G165" s="62"/>
    </row>
    <row r="166" spans="1:8" x14ac:dyDescent="0.2">
      <c r="A166" s="239"/>
      <c r="D166" s="32"/>
      <c r="E166" s="33"/>
      <c r="F166" s="33"/>
      <c r="G166" s="62"/>
    </row>
    <row r="167" spans="1:8" x14ac:dyDescent="0.2">
      <c r="A167" s="241"/>
      <c r="B167" s="48" t="s">
        <v>64</v>
      </c>
      <c r="C167" s="106"/>
      <c r="D167" s="143">
        <f>SUM(D168:D169)</f>
        <v>0</v>
      </c>
    </row>
    <row r="168" spans="1:8" x14ac:dyDescent="0.2">
      <c r="A168" s="241"/>
      <c r="C168" s="131"/>
      <c r="D168" s="146"/>
      <c r="E168" s="120"/>
      <c r="F168" s="121">
        <v>1</v>
      </c>
      <c r="G168" s="94"/>
    </row>
    <row r="169" spans="1:8" x14ac:dyDescent="0.2">
      <c r="A169" s="241"/>
      <c r="C169" s="131"/>
      <c r="D169" s="146"/>
      <c r="E169" s="120"/>
      <c r="F169" s="121">
        <v>1</v>
      </c>
      <c r="G169" s="94"/>
    </row>
    <row r="170" spans="1:8" x14ac:dyDescent="0.2">
      <c r="A170" s="241"/>
      <c r="D170" s="32"/>
      <c r="E170" s="33"/>
    </row>
    <row r="171" spans="1:8" x14ac:dyDescent="0.2">
      <c r="A171" s="241"/>
      <c r="B171" s="48" t="s">
        <v>108</v>
      </c>
      <c r="D171" s="143">
        <f>SUM(D172)</f>
        <v>0</v>
      </c>
    </row>
    <row r="172" spans="1:8" x14ac:dyDescent="0.2">
      <c r="A172" s="241"/>
      <c r="D172" s="143"/>
    </row>
    <row r="173" spans="1:8" x14ac:dyDescent="0.2">
      <c r="A173" s="241"/>
      <c r="B173" s="48" t="s">
        <v>130</v>
      </c>
      <c r="D173" s="143">
        <f>SUM(D174:D175)</f>
        <v>0</v>
      </c>
    </row>
    <row r="174" spans="1:8" x14ac:dyDescent="0.2">
      <c r="A174" s="241"/>
      <c r="E174" s="120"/>
      <c r="F174" s="75">
        <v>1</v>
      </c>
      <c r="G174" s="80">
        <v>4010333</v>
      </c>
    </row>
    <row r="175" spans="1:8" x14ac:dyDescent="0.2">
      <c r="A175" s="241"/>
      <c r="F175" s="75">
        <v>1</v>
      </c>
      <c r="G175" s="80">
        <v>4010333</v>
      </c>
    </row>
    <row r="176" spans="1:8" x14ac:dyDescent="0.2">
      <c r="A176" s="241"/>
      <c r="C176" s="131"/>
      <c r="D176" s="144"/>
      <c r="E176" s="119"/>
      <c r="F176" s="94"/>
      <c r="G176" s="94"/>
    </row>
    <row r="177" spans="1:8" x14ac:dyDescent="0.2">
      <c r="A177" s="241"/>
      <c r="B177" s="48" t="s">
        <v>81</v>
      </c>
      <c r="D177" s="143">
        <f>SUM(D178:D181)</f>
        <v>0</v>
      </c>
    </row>
    <row r="178" spans="1:8" x14ac:dyDescent="0.2">
      <c r="A178" s="241"/>
      <c r="C178" s="131"/>
      <c r="D178" s="146"/>
      <c r="E178" s="120"/>
      <c r="F178" s="121">
        <v>1</v>
      </c>
      <c r="G178" s="94">
        <v>4010339</v>
      </c>
    </row>
    <row r="179" spans="1:8" x14ac:dyDescent="0.2">
      <c r="A179" s="241"/>
      <c r="C179" s="131"/>
      <c r="D179" s="146"/>
      <c r="E179" s="120"/>
      <c r="F179" s="121">
        <v>1</v>
      </c>
      <c r="G179" s="94">
        <v>4010339</v>
      </c>
    </row>
    <row r="180" spans="1:8" x14ac:dyDescent="0.2">
      <c r="A180" s="241"/>
      <c r="C180" s="131"/>
      <c r="D180" s="146"/>
      <c r="E180" s="120"/>
      <c r="F180" s="121">
        <v>1</v>
      </c>
      <c r="G180" s="94"/>
    </row>
    <row r="181" spans="1:8" x14ac:dyDescent="0.2">
      <c r="A181" s="241"/>
      <c r="C181" s="131"/>
      <c r="D181" s="146"/>
      <c r="E181" s="120"/>
      <c r="F181" s="121">
        <v>1</v>
      </c>
      <c r="G181" s="94"/>
    </row>
    <row r="182" spans="1:8" x14ac:dyDescent="0.2">
      <c r="A182" s="241"/>
      <c r="C182" s="131"/>
      <c r="D182" s="144"/>
      <c r="E182" s="119"/>
      <c r="F182" s="94"/>
      <c r="G182" s="94"/>
    </row>
    <row r="183" spans="1:8" x14ac:dyDescent="0.2">
      <c r="A183" s="241"/>
      <c r="B183" s="48" t="s">
        <v>65</v>
      </c>
      <c r="C183" s="106"/>
      <c r="D183" s="143"/>
      <c r="F183" s="21"/>
      <c r="G183" s="21"/>
    </row>
    <row r="184" spans="1:8" x14ac:dyDescent="0.2">
      <c r="A184" s="241"/>
      <c r="C184" s="131"/>
      <c r="D184" s="144"/>
      <c r="E184" s="119"/>
      <c r="F184" s="94"/>
      <c r="G184" s="94"/>
    </row>
    <row r="185" spans="1:8" x14ac:dyDescent="0.2">
      <c r="A185" s="241"/>
      <c r="D185" s="32"/>
      <c r="E185" s="33"/>
    </row>
    <row r="186" spans="1:8" x14ac:dyDescent="0.2">
      <c r="A186" s="235" t="s">
        <v>18</v>
      </c>
      <c r="B186" s="236" t="s">
        <v>101</v>
      </c>
      <c r="C186" s="133"/>
      <c r="D186" s="142">
        <f>D187+D190</f>
        <v>614180</v>
      </c>
    </row>
    <row r="187" spans="1:8" x14ac:dyDescent="0.2">
      <c r="A187" s="241"/>
      <c r="B187" s="48" t="s">
        <v>109</v>
      </c>
      <c r="D187" s="143">
        <f>SUM(D188:D189)</f>
        <v>614180</v>
      </c>
    </row>
    <row r="188" spans="1:8" x14ac:dyDescent="0.2">
      <c r="A188" s="241"/>
      <c r="C188" s="131">
        <v>44531</v>
      </c>
      <c r="D188" s="252">
        <v>614180</v>
      </c>
      <c r="E188" s="33" t="s">
        <v>533</v>
      </c>
      <c r="F188" s="121">
        <v>1</v>
      </c>
      <c r="G188" s="94">
        <v>4010335</v>
      </c>
      <c r="H188" s="21" t="s">
        <v>763</v>
      </c>
    </row>
    <row r="189" spans="1:8" x14ac:dyDescent="0.2">
      <c r="A189" s="241"/>
      <c r="D189" s="32"/>
      <c r="E189" s="33"/>
      <c r="G189" s="94"/>
    </row>
    <row r="190" spans="1:8" x14ac:dyDescent="0.2">
      <c r="A190" s="241"/>
      <c r="B190" s="48" t="s">
        <v>66</v>
      </c>
      <c r="C190" s="106"/>
      <c r="D190" s="143">
        <f>SUM(D191:D198)</f>
        <v>0</v>
      </c>
      <c r="E190" s="33"/>
      <c r="F190" s="33"/>
      <c r="G190" s="33"/>
    </row>
    <row r="191" spans="1:8" x14ac:dyDescent="0.2">
      <c r="A191" s="241"/>
      <c r="C191" s="131"/>
      <c r="D191" s="252"/>
      <c r="E191" s="33"/>
      <c r="F191" s="33">
        <v>1</v>
      </c>
      <c r="G191" s="33">
        <v>4010336</v>
      </c>
    </row>
    <row r="192" spans="1:8" x14ac:dyDescent="0.2">
      <c r="A192" s="241"/>
      <c r="C192" s="131"/>
      <c r="D192" s="259"/>
      <c r="E192" s="33"/>
      <c r="F192" s="33">
        <v>1</v>
      </c>
      <c r="G192" s="33">
        <v>4010336</v>
      </c>
    </row>
    <row r="193" spans="1:8" x14ac:dyDescent="0.2">
      <c r="A193" s="241"/>
      <c r="C193" s="131"/>
      <c r="D193" s="252"/>
      <c r="E193" s="33"/>
      <c r="F193" s="33">
        <v>1</v>
      </c>
      <c r="G193" s="33">
        <v>4010336</v>
      </c>
    </row>
    <row r="194" spans="1:8" x14ac:dyDescent="0.2">
      <c r="A194" s="241"/>
      <c r="C194" s="131"/>
      <c r="D194" s="252"/>
      <c r="E194" s="33"/>
      <c r="F194" s="33">
        <v>1</v>
      </c>
      <c r="G194" s="33">
        <v>4010338</v>
      </c>
    </row>
    <row r="195" spans="1:8" x14ac:dyDescent="0.2">
      <c r="A195" s="241"/>
      <c r="C195" s="131"/>
      <c r="D195" s="252"/>
      <c r="E195" s="33"/>
      <c r="F195" s="33">
        <v>1</v>
      </c>
      <c r="G195" s="33">
        <v>4010338</v>
      </c>
    </row>
    <row r="196" spans="1:8" x14ac:dyDescent="0.2">
      <c r="A196" s="241"/>
      <c r="C196" s="131"/>
      <c r="D196" s="252"/>
      <c r="E196" s="33"/>
      <c r="F196" s="33">
        <v>1</v>
      </c>
      <c r="G196" s="33">
        <v>4010338</v>
      </c>
    </row>
    <row r="197" spans="1:8" x14ac:dyDescent="0.2">
      <c r="A197" s="241"/>
      <c r="C197" s="131"/>
      <c r="D197" s="252"/>
      <c r="E197" s="33"/>
      <c r="F197" s="33">
        <v>1</v>
      </c>
      <c r="G197" s="33">
        <v>4010338</v>
      </c>
    </row>
    <row r="198" spans="1:8" x14ac:dyDescent="0.2">
      <c r="A198" s="241"/>
      <c r="C198" s="131"/>
      <c r="D198" s="252"/>
      <c r="E198" s="33"/>
      <c r="F198" s="33">
        <v>1</v>
      </c>
      <c r="G198" s="33">
        <v>4010338</v>
      </c>
    </row>
    <row r="199" spans="1:8" x14ac:dyDescent="0.2">
      <c r="A199" s="241"/>
      <c r="C199" s="131"/>
      <c r="D199" s="252"/>
      <c r="E199" s="33"/>
      <c r="F199" s="33"/>
      <c r="G199" s="33"/>
    </row>
    <row r="200" spans="1:8" x14ac:dyDescent="0.2">
      <c r="A200" s="241"/>
      <c r="C200" s="131"/>
      <c r="D200" s="144"/>
      <c r="E200" s="33"/>
      <c r="F200" s="94"/>
      <c r="G200" s="94"/>
      <c r="H200" s="122"/>
    </row>
    <row r="201" spans="1:8" x14ac:dyDescent="0.2">
      <c r="A201" s="241"/>
      <c r="C201" s="131"/>
      <c r="D201" s="144"/>
      <c r="E201" s="119"/>
      <c r="F201" s="94"/>
      <c r="G201" s="94"/>
      <c r="H201" s="122"/>
    </row>
    <row r="202" spans="1:8" x14ac:dyDescent="0.2">
      <c r="A202" s="239"/>
      <c r="C202" s="135"/>
    </row>
    <row r="203" spans="1:8" x14ac:dyDescent="0.2">
      <c r="A203" s="235" t="s">
        <v>19</v>
      </c>
      <c r="B203" s="236" t="s">
        <v>21</v>
      </c>
      <c r="C203" s="133"/>
      <c r="D203" s="142">
        <f>+D204</f>
        <v>18445</v>
      </c>
    </row>
    <row r="204" spans="1:8" x14ac:dyDescent="0.2">
      <c r="A204" s="239"/>
      <c r="B204" s="48" t="s">
        <v>22</v>
      </c>
      <c r="D204" s="143">
        <f>SUM(D205:D206)</f>
        <v>18445</v>
      </c>
    </row>
    <row r="205" spans="1:8" x14ac:dyDescent="0.2">
      <c r="A205" s="239"/>
      <c r="C205" s="131">
        <v>44558</v>
      </c>
      <c r="D205" s="144">
        <v>18445</v>
      </c>
      <c r="E205" s="119" t="s">
        <v>769</v>
      </c>
      <c r="F205" s="94">
        <v>1</v>
      </c>
      <c r="G205" s="94">
        <v>4020701</v>
      </c>
      <c r="H205" s="116"/>
    </row>
    <row r="206" spans="1:8" x14ac:dyDescent="0.2">
      <c r="A206" s="239"/>
      <c r="C206" s="21"/>
      <c r="D206" s="21"/>
      <c r="F206" s="21"/>
      <c r="G206" s="21"/>
      <c r="H206" s="116"/>
    </row>
    <row r="207" spans="1:8" x14ac:dyDescent="0.2">
      <c r="A207" s="239"/>
      <c r="C207" s="21"/>
      <c r="D207" s="21"/>
      <c r="F207" s="21"/>
      <c r="G207" s="21"/>
      <c r="H207" s="116"/>
    </row>
    <row r="208" spans="1:8" s="75" customFormat="1" x14ac:dyDescent="0.2">
      <c r="A208" s="239"/>
      <c r="B208" s="48"/>
      <c r="C208" s="134"/>
      <c r="D208" s="32"/>
      <c r="E208" s="33"/>
      <c r="G208" s="81"/>
    </row>
    <row r="209" spans="1:8" x14ac:dyDescent="0.2">
      <c r="A209" s="236" t="s">
        <v>20</v>
      </c>
      <c r="B209" s="236" t="s">
        <v>23</v>
      </c>
      <c r="C209" s="133"/>
      <c r="D209" s="142">
        <f>+D210</f>
        <v>102270</v>
      </c>
    </row>
    <row r="210" spans="1:8" x14ac:dyDescent="0.2">
      <c r="B210" s="48" t="s">
        <v>32</v>
      </c>
      <c r="D210" s="143">
        <f>SUM(D211:D211)</f>
        <v>102270</v>
      </c>
    </row>
    <row r="211" spans="1:8" x14ac:dyDescent="0.2">
      <c r="A211" s="48"/>
      <c r="C211" s="131">
        <v>44561</v>
      </c>
      <c r="D211" s="144">
        <v>102270</v>
      </c>
      <c r="E211" s="119" t="s">
        <v>771</v>
      </c>
      <c r="F211" s="94"/>
      <c r="G211" s="94"/>
      <c r="H211" s="23"/>
    </row>
    <row r="212" spans="1:8" x14ac:dyDescent="0.2">
      <c r="A212" s="48"/>
      <c r="C212" s="136"/>
      <c r="D212" s="57"/>
      <c r="E212" s="56"/>
      <c r="F212" s="56"/>
      <c r="G212" s="56"/>
    </row>
    <row r="214" spans="1:8" x14ac:dyDescent="0.2">
      <c r="B214" s="48" t="s">
        <v>44</v>
      </c>
      <c r="D214" s="71">
        <v>60430609</v>
      </c>
    </row>
    <row r="215" spans="1:8" x14ac:dyDescent="0.2">
      <c r="B215" s="48" t="s">
        <v>45</v>
      </c>
      <c r="D215" s="71">
        <v>1735959</v>
      </c>
    </row>
    <row r="216" spans="1:8" ht="13.5" thickBot="1" x14ac:dyDescent="0.25">
      <c r="B216" s="48" t="s">
        <v>46</v>
      </c>
      <c r="D216" s="72">
        <v>7632111</v>
      </c>
    </row>
    <row r="217" spans="1:8" ht="13.5" thickTop="1" x14ac:dyDescent="0.2">
      <c r="C217" s="134" t="s">
        <v>39</v>
      </c>
      <c r="D217" s="71">
        <f>SUM(D214:D216)</f>
        <v>69798679</v>
      </c>
      <c r="E217" s="21" t="s">
        <v>40</v>
      </c>
    </row>
    <row r="218" spans="1:8" x14ac:dyDescent="0.2">
      <c r="A218" s="242"/>
      <c r="B218" s="48" t="s">
        <v>24</v>
      </c>
      <c r="D218" s="71">
        <f>+D1</f>
        <v>21530730</v>
      </c>
      <c r="E218" s="51"/>
      <c r="G218" s="51"/>
    </row>
    <row r="219" spans="1:8" ht="13.5" thickBot="1" x14ac:dyDescent="0.25">
      <c r="A219" s="242"/>
      <c r="B219" s="48" t="s">
        <v>25</v>
      </c>
      <c r="D219" s="72">
        <f>-D74</f>
        <v>-11847795</v>
      </c>
      <c r="E219" s="53"/>
      <c r="G219" s="51"/>
    </row>
    <row r="220" spans="1:8" ht="13.5" thickTop="1" x14ac:dyDescent="0.2">
      <c r="A220" s="242"/>
      <c r="B220" s="243" t="s">
        <v>38</v>
      </c>
      <c r="C220" s="137"/>
      <c r="D220" s="73">
        <f>SUM(D218:D219)</f>
        <v>9682935</v>
      </c>
    </row>
    <row r="221" spans="1:8" s="22" customFormat="1" x14ac:dyDescent="0.2">
      <c r="A221" s="48"/>
      <c r="B221" s="244" t="s">
        <v>73</v>
      </c>
      <c r="C221" s="138"/>
      <c r="D221" s="74">
        <f>+D217+D220</f>
        <v>79481614</v>
      </c>
      <c r="E221" s="260"/>
      <c r="F221" s="75"/>
      <c r="G221" s="80"/>
      <c r="H221" s="21"/>
    </row>
    <row r="222" spans="1:8" x14ac:dyDescent="0.2">
      <c r="B222" s="48" t="s">
        <v>42</v>
      </c>
      <c r="D222" s="71">
        <f>SUM(D221:D221)</f>
        <v>79481614</v>
      </c>
      <c r="E222" s="21" t="s">
        <v>40</v>
      </c>
    </row>
    <row r="223" spans="1:8" x14ac:dyDescent="0.2">
      <c r="C223" s="134" t="s">
        <v>41</v>
      </c>
      <c r="D223" s="71">
        <f>56898806+1735959+8142237</f>
        <v>66777002</v>
      </c>
    </row>
    <row r="224" spans="1:8" s="22" customFormat="1" x14ac:dyDescent="0.2">
      <c r="A224" s="48"/>
      <c r="B224" s="244" t="s">
        <v>43</v>
      </c>
      <c r="C224" s="138"/>
      <c r="D224" s="74">
        <f>+D223-D222</f>
        <v>-12704612</v>
      </c>
      <c r="F224" s="75"/>
      <c r="G224" s="80"/>
      <c r="H224" s="21"/>
    </row>
    <row r="228" spans="1:7" x14ac:dyDescent="0.2">
      <c r="B228" s="245"/>
    </row>
    <row r="229" spans="1:7" x14ac:dyDescent="0.2">
      <c r="B229" s="245"/>
    </row>
    <row r="230" spans="1:7" x14ac:dyDescent="0.2">
      <c r="B230" s="245"/>
    </row>
    <row r="231" spans="1:7" x14ac:dyDescent="0.2">
      <c r="B231" s="245"/>
    </row>
    <row r="232" spans="1:7" x14ac:dyDescent="0.2">
      <c r="B232" s="245"/>
      <c r="C232" s="246"/>
    </row>
    <row r="233" spans="1:7" x14ac:dyDescent="0.2">
      <c r="B233" s="245"/>
    </row>
    <row r="234" spans="1:7" s="49" customFormat="1" x14ac:dyDescent="0.2">
      <c r="A234" s="23"/>
      <c r="B234" s="245"/>
      <c r="C234" s="134"/>
      <c r="D234" s="47"/>
      <c r="E234" s="21"/>
      <c r="F234" s="75"/>
      <c r="G234" s="80"/>
    </row>
    <row r="235" spans="1:7" s="49" customFormat="1" x14ac:dyDescent="0.2">
      <c r="A235" s="23"/>
      <c r="B235" s="245"/>
      <c r="C235" s="134"/>
      <c r="D235" s="47"/>
      <c r="E235" s="21"/>
      <c r="F235" s="75"/>
      <c r="G235" s="80"/>
    </row>
    <row r="236" spans="1:7" s="49" customFormat="1" x14ac:dyDescent="0.2">
      <c r="A236" s="23"/>
      <c r="B236" s="245"/>
      <c r="C236" s="134"/>
      <c r="D236" s="47"/>
      <c r="E236" s="21"/>
      <c r="F236" s="75"/>
      <c r="G236" s="80"/>
    </row>
    <row r="237" spans="1:7" s="49" customFormat="1" x14ac:dyDescent="0.2">
      <c r="A237" s="23"/>
      <c r="B237" s="245"/>
      <c r="C237" s="134"/>
      <c r="D237" s="47"/>
      <c r="E237" s="21"/>
      <c r="F237" s="75"/>
      <c r="G237" s="80"/>
    </row>
    <row r="238" spans="1:7" s="49" customFormat="1" x14ac:dyDescent="0.2">
      <c r="A238" s="23"/>
      <c r="B238" s="245"/>
      <c r="C238" s="134"/>
      <c r="D238" s="47"/>
      <c r="E238" s="21"/>
      <c r="F238" s="75"/>
      <c r="G238" s="80"/>
    </row>
    <row r="249" spans="1:7" x14ac:dyDescent="0.2">
      <c r="A249" s="21"/>
      <c r="B249" s="21"/>
      <c r="C249" s="106"/>
      <c r="F249" s="21"/>
      <c r="G249" s="21"/>
    </row>
    <row r="250" spans="1:7" x14ac:dyDescent="0.2">
      <c r="A250" s="21"/>
      <c r="B250" s="21"/>
      <c r="C250" s="106"/>
      <c r="F250" s="21"/>
      <c r="G250" s="21"/>
    </row>
    <row r="251" spans="1:7" x14ac:dyDescent="0.2">
      <c r="A251" s="21"/>
      <c r="B251" s="21"/>
      <c r="C251" s="106"/>
      <c r="F251" s="21"/>
      <c r="G251" s="21"/>
    </row>
    <row r="252" spans="1:7" x14ac:dyDescent="0.2">
      <c r="A252" s="21"/>
      <c r="B252" s="21"/>
      <c r="C252" s="106"/>
      <c r="F252" s="21"/>
      <c r="G252" s="21"/>
    </row>
    <row r="253" spans="1:7" x14ac:dyDescent="0.2">
      <c r="A253" s="21"/>
      <c r="B253" s="21"/>
      <c r="C253" s="106"/>
      <c r="F253" s="21"/>
      <c r="G253" s="21"/>
    </row>
    <row r="254" spans="1:7" x14ac:dyDescent="0.2">
      <c r="A254" s="21"/>
      <c r="B254" s="21"/>
      <c r="C254" s="106"/>
      <c r="F254" s="21"/>
      <c r="G254" s="21"/>
    </row>
    <row r="255" spans="1:7" x14ac:dyDescent="0.2">
      <c r="A255" s="21"/>
      <c r="B255" s="21"/>
      <c r="C255" s="106"/>
      <c r="F255" s="21"/>
      <c r="G255" s="21"/>
    </row>
    <row r="256" spans="1:7" x14ac:dyDescent="0.2">
      <c r="A256" s="21"/>
      <c r="B256" s="21"/>
      <c r="C256" s="106"/>
      <c r="F256" s="21"/>
      <c r="G256" s="21"/>
    </row>
    <row r="257" spans="1:7" x14ac:dyDescent="0.2">
      <c r="A257" s="21"/>
      <c r="B257" s="21"/>
      <c r="C257" s="106"/>
      <c r="F257" s="21"/>
      <c r="G257" s="21"/>
    </row>
    <row r="258" spans="1:7" x14ac:dyDescent="0.2">
      <c r="A258" s="21"/>
      <c r="B258" s="21"/>
      <c r="C258" s="106"/>
      <c r="F258" s="21"/>
      <c r="G258" s="21"/>
    </row>
    <row r="259" spans="1:7" x14ac:dyDescent="0.2">
      <c r="A259" s="21"/>
      <c r="B259" s="21"/>
      <c r="C259" s="106"/>
      <c r="F259" s="21"/>
      <c r="G259" s="21"/>
    </row>
    <row r="260" spans="1:7" x14ac:dyDescent="0.2">
      <c r="A260" s="21"/>
      <c r="B260" s="21"/>
      <c r="C260" s="106"/>
      <c r="F260" s="21"/>
      <c r="G260" s="21"/>
    </row>
    <row r="261" spans="1:7" x14ac:dyDescent="0.2">
      <c r="A261" s="21"/>
      <c r="B261" s="21"/>
      <c r="C261" s="106"/>
      <c r="F261" s="21"/>
      <c r="G261" s="21"/>
    </row>
    <row r="262" spans="1:7" x14ac:dyDescent="0.2">
      <c r="A262" s="21"/>
      <c r="B262" s="21"/>
      <c r="C262" s="106"/>
      <c r="F262" s="21"/>
      <c r="G262" s="21"/>
    </row>
    <row r="263" spans="1:7" x14ac:dyDescent="0.2">
      <c r="A263" s="21"/>
      <c r="B263" s="21"/>
      <c r="C263" s="106"/>
      <c r="F263" s="21"/>
      <c r="G263" s="21"/>
    </row>
    <row r="264" spans="1:7" x14ac:dyDescent="0.2">
      <c r="A264" s="21"/>
      <c r="B264" s="21"/>
      <c r="C264" s="106"/>
      <c r="F264" s="21"/>
      <c r="G264" s="21"/>
    </row>
    <row r="265" spans="1:7" x14ac:dyDescent="0.2">
      <c r="A265" s="21"/>
      <c r="B265" s="21"/>
      <c r="C265" s="106"/>
      <c r="F265" s="21"/>
      <c r="G265" s="21"/>
    </row>
  </sheetData>
  <pageMargins left="0.7" right="0.7" top="0.75" bottom="0.75" header="0.3" footer="0.3"/>
  <pageSetup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13"/>
  <sheetViews>
    <sheetView workbookViewId="0">
      <selection activeCell="F6" sqref="F6"/>
    </sheetView>
  </sheetViews>
  <sheetFormatPr baseColWidth="10" defaultRowHeight="12.75" x14ac:dyDescent="0.2"/>
  <cols>
    <col min="4" max="4" width="14.5703125" bestFit="1" customWidth="1"/>
    <col min="5" max="5" width="19.28515625" customWidth="1"/>
    <col min="6" max="6" width="20.85546875" customWidth="1"/>
  </cols>
  <sheetData>
    <row r="4" spans="4:6" ht="13.5" thickBot="1" x14ac:dyDescent="0.25"/>
    <row r="5" spans="4:6" ht="13.5" thickBot="1" x14ac:dyDescent="0.25">
      <c r="D5" s="219"/>
      <c r="E5" s="220">
        <v>2020</v>
      </c>
      <c r="F5" s="221">
        <v>2021</v>
      </c>
    </row>
    <row r="6" spans="4:6" x14ac:dyDescent="0.2">
      <c r="D6" s="218" t="s">
        <v>375</v>
      </c>
      <c r="E6" s="222">
        <v>65850000</v>
      </c>
      <c r="F6" s="222">
        <f>('Ingresos y Egresos 2021'!C34)</f>
        <v>42975065</v>
      </c>
    </row>
    <row r="7" spans="4:6" x14ac:dyDescent="0.2">
      <c r="D7" s="217" t="s">
        <v>376</v>
      </c>
      <c r="E7" s="222">
        <v>7330200</v>
      </c>
      <c r="F7" s="223">
        <f>('Ingresos y Egresos 2021'!C37)</f>
        <v>3800000</v>
      </c>
    </row>
    <row r="8" spans="4:6" x14ac:dyDescent="0.2">
      <c r="D8" s="217" t="s">
        <v>377</v>
      </c>
      <c r="E8" s="222">
        <v>1500000</v>
      </c>
      <c r="F8" s="223">
        <f>('Ingresos y Egresos 2021'!C39)</f>
        <v>1500000</v>
      </c>
    </row>
    <row r="9" spans="4:6" x14ac:dyDescent="0.2">
      <c r="D9" s="217" t="s">
        <v>378</v>
      </c>
      <c r="E9" s="222">
        <v>10308800</v>
      </c>
      <c r="F9" s="223">
        <f>'Ingresos y Egresos 2021'!C45</f>
        <v>13700000</v>
      </c>
    </row>
    <row r="10" spans="4:6" x14ac:dyDescent="0.2">
      <c r="D10" s="217" t="s">
        <v>379</v>
      </c>
      <c r="E10" s="222">
        <v>10150000</v>
      </c>
      <c r="F10" s="223">
        <f>('Ingresos y Egresos 2021'!C54)</f>
        <v>4500000</v>
      </c>
    </row>
    <row r="11" spans="4:6" x14ac:dyDescent="0.2">
      <c r="D11" s="217" t="s">
        <v>380</v>
      </c>
      <c r="E11" s="222">
        <v>38000000</v>
      </c>
      <c r="F11" s="223">
        <f>('Ingresos y Egresos 2021'!C59)</f>
        <v>49720000</v>
      </c>
    </row>
    <row r="12" spans="4:6" x14ac:dyDescent="0.2">
      <c r="D12" s="217" t="s">
        <v>381</v>
      </c>
      <c r="E12" s="222">
        <v>300000</v>
      </c>
      <c r="F12" s="223">
        <v>300000</v>
      </c>
    </row>
    <row r="13" spans="4:6" x14ac:dyDescent="0.2">
      <c r="E13" s="224">
        <f>SUM(E6:E12)</f>
        <v>133439000</v>
      </c>
      <c r="F13" s="224">
        <f>SUM(F6:F12)</f>
        <v>116495065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41"/>
  <sheetViews>
    <sheetView topLeftCell="B31" zoomScale="80" zoomScaleNormal="80" workbookViewId="0">
      <selection activeCell="E56" sqref="E56"/>
    </sheetView>
  </sheetViews>
  <sheetFormatPr baseColWidth="10" defaultColWidth="11.42578125" defaultRowHeight="15" x14ac:dyDescent="0.25"/>
  <cols>
    <col min="1" max="1" width="3.7109375" style="28" bestFit="1" customWidth="1"/>
    <col min="2" max="2" width="12" style="26" customWidth="1"/>
    <col min="3" max="3" width="51.7109375" style="134" customWidth="1"/>
    <col min="4" max="4" width="12" style="47" bestFit="1" customWidth="1"/>
    <col min="5" max="5" width="42.5703125" style="21" customWidth="1"/>
    <col min="6" max="6" width="2.28515625" style="75" bestFit="1" customWidth="1"/>
    <col min="7" max="7" width="12" style="80" bestFit="1" customWidth="1"/>
    <col min="8" max="8" width="50.7109375" style="21" bestFit="1" customWidth="1"/>
    <col min="9" max="16384" width="11.42578125" style="21"/>
  </cols>
  <sheetData>
    <row r="1" spans="1:8" x14ac:dyDescent="0.25">
      <c r="B1" s="27" t="s">
        <v>35</v>
      </c>
      <c r="C1" s="132"/>
      <c r="D1" s="140">
        <f>+D4+D33+D37+D56</f>
        <v>17104245</v>
      </c>
    </row>
    <row r="2" spans="1:8" x14ac:dyDescent="0.25">
      <c r="B2" s="27" t="s">
        <v>36</v>
      </c>
      <c r="C2" s="132"/>
      <c r="D2" s="141"/>
    </row>
    <row r="4" spans="1:8" x14ac:dyDescent="0.25">
      <c r="A4" s="95" t="s">
        <v>0</v>
      </c>
      <c r="B4" s="96" t="s">
        <v>1</v>
      </c>
      <c r="C4" s="133"/>
      <c r="D4" s="142">
        <f>+D5+D13+D20+D25+D29+D31</f>
        <v>17103721</v>
      </c>
    </row>
    <row r="5" spans="1:8" s="22" customFormat="1" x14ac:dyDescent="0.25">
      <c r="A5" s="36"/>
      <c r="B5" s="37" t="s">
        <v>2</v>
      </c>
      <c r="C5" s="134"/>
      <c r="D5" s="143">
        <f>SUM(D6:D11)</f>
        <v>13600461</v>
      </c>
      <c r="F5" s="75"/>
      <c r="G5" s="80"/>
      <c r="H5" s="21"/>
    </row>
    <row r="6" spans="1:8" s="22" customFormat="1" x14ac:dyDescent="0.25">
      <c r="A6" s="36"/>
      <c r="B6" s="37"/>
      <c r="C6" s="131">
        <v>43854</v>
      </c>
      <c r="D6" s="144">
        <v>2266330</v>
      </c>
      <c r="E6" s="119" t="s">
        <v>255</v>
      </c>
      <c r="F6" s="94">
        <v>1</v>
      </c>
      <c r="G6" s="94">
        <v>40101001</v>
      </c>
      <c r="H6" s="21" t="s">
        <v>256</v>
      </c>
    </row>
    <row r="7" spans="1:8" s="22" customFormat="1" x14ac:dyDescent="0.25">
      <c r="A7" s="36"/>
      <c r="B7" s="37"/>
      <c r="C7" s="131">
        <v>43854</v>
      </c>
      <c r="D7" s="144">
        <v>2266403</v>
      </c>
      <c r="E7" s="119" t="s">
        <v>255</v>
      </c>
      <c r="F7" s="94">
        <v>1</v>
      </c>
      <c r="G7" s="94">
        <v>40101001</v>
      </c>
      <c r="H7" s="21" t="s">
        <v>112</v>
      </c>
    </row>
    <row r="8" spans="1:8" s="22" customFormat="1" x14ac:dyDescent="0.25">
      <c r="A8" s="36"/>
      <c r="B8" s="37"/>
      <c r="C8" s="131">
        <v>43857</v>
      </c>
      <c r="D8" s="144">
        <v>2266840</v>
      </c>
      <c r="E8" s="119" t="s">
        <v>255</v>
      </c>
      <c r="F8" s="94">
        <v>1</v>
      </c>
      <c r="G8" s="94">
        <v>40101001</v>
      </c>
      <c r="H8" s="21" t="s">
        <v>257</v>
      </c>
    </row>
    <row r="9" spans="1:8" s="22" customFormat="1" x14ac:dyDescent="0.25">
      <c r="A9" s="36"/>
      <c r="B9" s="37"/>
      <c r="C9" s="131">
        <v>43858</v>
      </c>
      <c r="D9" s="144">
        <v>2266768</v>
      </c>
      <c r="E9" s="119" t="s">
        <v>255</v>
      </c>
      <c r="F9" s="94">
        <v>1</v>
      </c>
      <c r="G9" s="94">
        <v>40101001</v>
      </c>
      <c r="H9" s="21" t="s">
        <v>258</v>
      </c>
    </row>
    <row r="10" spans="1:8" s="22" customFormat="1" x14ac:dyDescent="0.25">
      <c r="A10" s="36"/>
      <c r="B10" s="37"/>
      <c r="C10" s="131">
        <v>43860</v>
      </c>
      <c r="D10" s="144">
        <v>2267060</v>
      </c>
      <c r="E10" s="119" t="s">
        <v>255</v>
      </c>
      <c r="F10" s="94">
        <v>1</v>
      </c>
      <c r="G10" s="94">
        <v>40101001</v>
      </c>
      <c r="H10" s="21" t="s">
        <v>259</v>
      </c>
    </row>
    <row r="11" spans="1:8" s="22" customFormat="1" x14ac:dyDescent="0.25">
      <c r="A11" s="36"/>
      <c r="B11" s="37"/>
      <c r="C11" s="131">
        <v>43861</v>
      </c>
      <c r="D11" s="144">
        <v>2267060</v>
      </c>
      <c r="E11" s="119" t="s">
        <v>255</v>
      </c>
      <c r="F11" s="94">
        <v>1</v>
      </c>
      <c r="G11" s="94">
        <v>40101001</v>
      </c>
      <c r="H11" s="21" t="s">
        <v>260</v>
      </c>
    </row>
    <row r="12" spans="1:8" s="22" customFormat="1" x14ac:dyDescent="0.25">
      <c r="A12" s="36"/>
      <c r="B12" s="37"/>
      <c r="C12" s="134"/>
      <c r="D12" s="32"/>
      <c r="E12" s="33"/>
      <c r="F12" s="75"/>
      <c r="G12" s="80"/>
      <c r="H12" s="21"/>
    </row>
    <row r="13" spans="1:8" s="22" customFormat="1" x14ac:dyDescent="0.25">
      <c r="A13" s="36"/>
      <c r="B13" s="37" t="s">
        <v>3</v>
      </c>
      <c r="C13" s="134"/>
      <c r="D13" s="143">
        <f>SUM(D14:D18)</f>
        <v>2568229</v>
      </c>
      <c r="F13" s="75"/>
      <c r="G13" s="80"/>
      <c r="H13" s="21"/>
    </row>
    <row r="14" spans="1:8" s="22" customFormat="1" x14ac:dyDescent="0.25">
      <c r="A14" s="36"/>
      <c r="B14" s="37"/>
      <c r="C14" s="131">
        <v>43859</v>
      </c>
      <c r="D14" s="144">
        <v>510023</v>
      </c>
      <c r="E14" s="119" t="s">
        <v>262</v>
      </c>
      <c r="F14" s="94">
        <v>1</v>
      </c>
      <c r="G14" s="94">
        <v>40101002</v>
      </c>
      <c r="H14" s="21" t="s">
        <v>263</v>
      </c>
    </row>
    <row r="15" spans="1:8" s="22" customFormat="1" x14ac:dyDescent="0.25">
      <c r="A15" s="36"/>
      <c r="B15" s="37"/>
      <c r="C15" s="131">
        <v>43859</v>
      </c>
      <c r="D15" s="144">
        <v>510039</v>
      </c>
      <c r="E15" s="119" t="s">
        <v>262</v>
      </c>
      <c r="F15" s="94">
        <v>1</v>
      </c>
      <c r="G15" s="94">
        <v>40101002</v>
      </c>
      <c r="H15" s="21" t="s">
        <v>264</v>
      </c>
    </row>
    <row r="16" spans="1:8" s="22" customFormat="1" x14ac:dyDescent="0.25">
      <c r="A16" s="36"/>
      <c r="B16" s="37"/>
      <c r="C16" s="131">
        <v>43859</v>
      </c>
      <c r="D16" s="144">
        <v>510056</v>
      </c>
      <c r="E16" s="119" t="s">
        <v>262</v>
      </c>
      <c r="F16" s="94">
        <v>1</v>
      </c>
      <c r="G16" s="94">
        <v>40101002</v>
      </c>
      <c r="H16" s="21" t="s">
        <v>132</v>
      </c>
    </row>
    <row r="17" spans="1:8" s="22" customFormat="1" x14ac:dyDescent="0.25">
      <c r="A17" s="36"/>
      <c r="B17" s="37"/>
      <c r="C17" s="131">
        <v>43861</v>
      </c>
      <c r="D17" s="144">
        <v>510055</v>
      </c>
      <c r="E17" s="119" t="s">
        <v>262</v>
      </c>
      <c r="F17" s="94">
        <v>1</v>
      </c>
      <c r="G17" s="94">
        <v>40101002</v>
      </c>
      <c r="H17" s="21" t="s">
        <v>265</v>
      </c>
    </row>
    <row r="18" spans="1:8" s="22" customFormat="1" x14ac:dyDescent="0.25">
      <c r="A18" s="36"/>
      <c r="B18" s="37"/>
      <c r="C18" s="131">
        <v>43861</v>
      </c>
      <c r="D18" s="144">
        <v>528056</v>
      </c>
      <c r="E18" s="119" t="s">
        <v>262</v>
      </c>
      <c r="F18" s="94">
        <v>1</v>
      </c>
      <c r="G18" s="94">
        <v>40101002</v>
      </c>
      <c r="H18" s="21" t="s">
        <v>114</v>
      </c>
    </row>
    <row r="19" spans="1:8" s="22" customFormat="1" x14ac:dyDescent="0.25">
      <c r="A19" s="36"/>
      <c r="B19" s="37"/>
      <c r="C19" s="134"/>
      <c r="D19" s="32"/>
      <c r="E19" s="33"/>
      <c r="F19" s="75"/>
      <c r="G19" s="80"/>
      <c r="H19" s="21"/>
    </row>
    <row r="20" spans="1:8" s="22" customFormat="1" x14ac:dyDescent="0.25">
      <c r="A20" s="36"/>
      <c r="B20" s="37" t="s">
        <v>4</v>
      </c>
      <c r="C20" s="134"/>
      <c r="D20" s="143">
        <f>SUM(D21:D23)</f>
        <v>594998</v>
      </c>
      <c r="F20" s="75"/>
      <c r="G20" s="80"/>
      <c r="H20" s="21"/>
    </row>
    <row r="21" spans="1:8" s="22" customFormat="1" x14ac:dyDescent="0.25">
      <c r="A21" s="36"/>
      <c r="B21" s="37"/>
      <c r="C21" s="131">
        <v>43857</v>
      </c>
      <c r="D21" s="144">
        <v>9860</v>
      </c>
      <c r="E21" s="98" t="s">
        <v>266</v>
      </c>
      <c r="F21" s="94">
        <v>1</v>
      </c>
      <c r="G21" s="94">
        <v>40101003</v>
      </c>
      <c r="H21" s="21" t="s">
        <v>267</v>
      </c>
    </row>
    <row r="22" spans="1:8" s="22" customFormat="1" x14ac:dyDescent="0.25">
      <c r="A22" s="36"/>
      <c r="B22" s="37"/>
      <c r="C22" s="131">
        <v>43832</v>
      </c>
      <c r="D22" s="144">
        <v>287625</v>
      </c>
      <c r="E22" s="98" t="s">
        <v>266</v>
      </c>
      <c r="F22" s="94">
        <v>1</v>
      </c>
      <c r="G22" s="94">
        <v>40101003</v>
      </c>
      <c r="H22" s="21" t="s">
        <v>267</v>
      </c>
    </row>
    <row r="23" spans="1:8" s="22" customFormat="1" x14ac:dyDescent="0.25">
      <c r="A23" s="36"/>
      <c r="B23" s="37"/>
      <c r="C23" s="131">
        <v>43858</v>
      </c>
      <c r="D23" s="144">
        <v>297513</v>
      </c>
      <c r="E23" s="98" t="s">
        <v>266</v>
      </c>
      <c r="F23" s="94">
        <v>1</v>
      </c>
      <c r="G23" s="94">
        <v>40101003</v>
      </c>
      <c r="H23" s="21" t="s">
        <v>268</v>
      </c>
    </row>
    <row r="24" spans="1:8" s="22" customFormat="1" x14ac:dyDescent="0.25">
      <c r="A24" s="36"/>
      <c r="B24" s="37"/>
      <c r="C24" s="134"/>
      <c r="D24" s="32"/>
      <c r="E24" s="33"/>
      <c r="F24" s="33"/>
      <c r="G24" s="33"/>
      <c r="H24" s="21"/>
    </row>
    <row r="25" spans="1:8" s="22" customFormat="1" x14ac:dyDescent="0.25">
      <c r="A25" s="36"/>
      <c r="B25" s="37" t="s">
        <v>5</v>
      </c>
      <c r="C25" s="134"/>
      <c r="D25" s="143">
        <f>SUM(D26:D27)</f>
        <v>340033</v>
      </c>
      <c r="F25" s="75"/>
      <c r="G25" s="80"/>
      <c r="H25" s="21"/>
    </row>
    <row r="26" spans="1:8" s="22" customFormat="1" x14ac:dyDescent="0.25">
      <c r="A26" s="36"/>
      <c r="B26" s="37"/>
      <c r="C26" s="131" t="s">
        <v>261</v>
      </c>
      <c r="D26" s="144">
        <v>170014</v>
      </c>
      <c r="E26" s="119" t="s">
        <v>269</v>
      </c>
      <c r="F26" s="94">
        <v>1</v>
      </c>
      <c r="G26" s="94">
        <v>40101004</v>
      </c>
      <c r="H26" s="21" t="s">
        <v>270</v>
      </c>
    </row>
    <row r="27" spans="1:8" s="22" customFormat="1" x14ac:dyDescent="0.25">
      <c r="A27" s="36"/>
      <c r="B27" s="37"/>
      <c r="C27" s="131" t="s">
        <v>254</v>
      </c>
      <c r="D27" s="144">
        <v>170019</v>
      </c>
      <c r="E27" s="119" t="s">
        <v>269</v>
      </c>
      <c r="F27" s="94">
        <v>1</v>
      </c>
      <c r="G27" s="94">
        <v>40101004</v>
      </c>
      <c r="H27" s="21" t="s">
        <v>271</v>
      </c>
    </row>
    <row r="28" spans="1:8" s="22" customFormat="1" x14ac:dyDescent="0.25">
      <c r="A28" s="36"/>
      <c r="B28" s="37"/>
      <c r="C28" s="131"/>
      <c r="D28" s="144"/>
      <c r="E28" s="119"/>
      <c r="F28" s="94"/>
      <c r="G28" s="94"/>
      <c r="H28" s="21"/>
    </row>
    <row r="29" spans="1:8" s="22" customFormat="1" x14ac:dyDescent="0.25">
      <c r="A29" s="36"/>
      <c r="B29" s="37" t="s">
        <v>6</v>
      </c>
      <c r="C29" s="134"/>
      <c r="D29" s="143">
        <f>SUM(D30)</f>
        <v>0</v>
      </c>
      <c r="F29" s="75"/>
      <c r="G29" s="80"/>
      <c r="H29" s="21"/>
    </row>
    <row r="30" spans="1:8" s="22" customFormat="1" x14ac:dyDescent="0.25">
      <c r="A30" s="36"/>
      <c r="B30" s="37"/>
      <c r="C30" s="134"/>
      <c r="D30" s="32"/>
      <c r="E30" s="33"/>
      <c r="F30" s="75"/>
      <c r="G30" s="80"/>
      <c r="H30" s="21"/>
    </row>
    <row r="31" spans="1:8" s="22" customFormat="1" x14ac:dyDescent="0.25">
      <c r="A31" s="36"/>
      <c r="B31" s="37" t="s">
        <v>51</v>
      </c>
      <c r="C31" s="134"/>
      <c r="D31" s="143">
        <f>SUM(D32:D32)</f>
        <v>0</v>
      </c>
      <c r="F31" s="75"/>
      <c r="G31" s="80"/>
      <c r="H31" s="21"/>
    </row>
    <row r="32" spans="1:8" s="22" customFormat="1" x14ac:dyDescent="0.25">
      <c r="A32" s="38"/>
      <c r="B32" s="26"/>
      <c r="C32" s="134"/>
      <c r="D32" s="47"/>
      <c r="E32" s="21"/>
      <c r="F32" s="75"/>
      <c r="G32" s="80"/>
      <c r="H32" s="21"/>
    </row>
    <row r="33" spans="1:8" s="22" customFormat="1" x14ac:dyDescent="0.25">
      <c r="A33" s="95" t="s">
        <v>7</v>
      </c>
      <c r="B33" s="96" t="s">
        <v>74</v>
      </c>
      <c r="C33" s="133"/>
      <c r="D33" s="142">
        <f>+D34</f>
        <v>0</v>
      </c>
      <c r="E33" s="21"/>
      <c r="F33" s="75"/>
      <c r="G33" s="80"/>
      <c r="H33" s="21"/>
    </row>
    <row r="34" spans="1:8" s="22" customFormat="1" x14ac:dyDescent="0.25">
      <c r="A34" s="35"/>
      <c r="B34" s="26" t="s">
        <v>75</v>
      </c>
      <c r="C34" s="134"/>
      <c r="D34" s="143">
        <f>+D35</f>
        <v>0</v>
      </c>
      <c r="E34" s="21"/>
      <c r="F34" s="75"/>
      <c r="G34" s="80"/>
      <c r="H34" s="21"/>
    </row>
    <row r="36" spans="1:8" x14ac:dyDescent="0.25">
      <c r="A36" s="38"/>
      <c r="B36" s="37"/>
      <c r="D36" s="32"/>
      <c r="E36" s="33"/>
      <c r="F36" s="33"/>
      <c r="G36" s="33"/>
    </row>
    <row r="37" spans="1:8" x14ac:dyDescent="0.25">
      <c r="A37" s="95" t="s">
        <v>8</v>
      </c>
      <c r="B37" s="96" t="s">
        <v>9</v>
      </c>
      <c r="C37" s="133"/>
      <c r="D37" s="142">
        <f>+D38+D43+D47+D50+D53</f>
        <v>0</v>
      </c>
    </row>
    <row r="38" spans="1:8" s="22" customFormat="1" x14ac:dyDescent="0.25">
      <c r="A38" s="36"/>
      <c r="B38" s="37" t="s">
        <v>76</v>
      </c>
      <c r="C38" s="134"/>
      <c r="D38" s="143">
        <f>SUM(D39:D41)</f>
        <v>0</v>
      </c>
      <c r="F38" s="75"/>
      <c r="G38" s="80"/>
      <c r="H38" s="21"/>
    </row>
    <row r="39" spans="1:8" s="22" customFormat="1" x14ac:dyDescent="0.25">
      <c r="A39" s="36"/>
      <c r="B39" s="37"/>
    </row>
    <row r="40" spans="1:8" x14ac:dyDescent="0.25">
      <c r="A40" s="38"/>
      <c r="B40" s="37"/>
    </row>
    <row r="41" spans="1:8" x14ac:dyDescent="0.25">
      <c r="A41" s="38"/>
      <c r="B41" s="37"/>
      <c r="D41" s="145"/>
      <c r="H41" s="76"/>
    </row>
    <row r="42" spans="1:8" x14ac:dyDescent="0.25">
      <c r="A42" s="38"/>
      <c r="B42" s="37"/>
      <c r="D42" s="145"/>
      <c r="H42" s="76"/>
    </row>
    <row r="43" spans="1:8" x14ac:dyDescent="0.25">
      <c r="A43" s="36"/>
      <c r="B43" s="37" t="s">
        <v>52</v>
      </c>
      <c r="D43" s="143">
        <f>SUM(D44)</f>
        <v>0</v>
      </c>
    </row>
    <row r="44" spans="1:8" x14ac:dyDescent="0.25">
      <c r="A44" s="36"/>
      <c r="B44" s="37"/>
      <c r="D44" s="32"/>
      <c r="E44" s="33"/>
      <c r="F44" s="33">
        <v>1</v>
      </c>
      <c r="G44" s="33">
        <v>40102002</v>
      </c>
    </row>
    <row r="45" spans="1:8" x14ac:dyDescent="0.25">
      <c r="A45" s="36"/>
      <c r="B45" s="37"/>
      <c r="C45" s="131"/>
      <c r="D45" s="144"/>
      <c r="E45" s="119"/>
      <c r="F45" s="94"/>
      <c r="G45" s="94"/>
    </row>
    <row r="46" spans="1:8" x14ac:dyDescent="0.25">
      <c r="A46" s="36"/>
      <c r="B46" s="37"/>
      <c r="C46" s="131"/>
      <c r="D46" s="144"/>
      <c r="E46" s="119"/>
      <c r="F46" s="94"/>
      <c r="G46" s="94"/>
    </row>
    <row r="47" spans="1:8" x14ac:dyDescent="0.25">
      <c r="A47" s="38"/>
      <c r="B47" s="37" t="s">
        <v>34</v>
      </c>
      <c r="D47" s="143">
        <f>SUM(D48:D48)</f>
        <v>0</v>
      </c>
    </row>
    <row r="48" spans="1:8" x14ac:dyDescent="0.25">
      <c r="A48" s="38"/>
      <c r="B48" s="37"/>
      <c r="C48" s="131"/>
      <c r="D48" s="144"/>
      <c r="E48" s="119"/>
      <c r="F48" s="94">
        <v>1</v>
      </c>
      <c r="G48" s="94">
        <v>40103003</v>
      </c>
    </row>
    <row r="49" spans="1:8" x14ac:dyDescent="0.25">
      <c r="A49" s="38"/>
      <c r="B49" s="37"/>
      <c r="D49" s="32"/>
      <c r="E49" s="33"/>
      <c r="F49" s="33"/>
      <c r="G49" s="33"/>
    </row>
    <row r="50" spans="1:8" x14ac:dyDescent="0.25">
      <c r="A50" s="38"/>
      <c r="B50" s="37" t="s">
        <v>90</v>
      </c>
      <c r="D50" s="143">
        <f>SUM(D51)</f>
        <v>0</v>
      </c>
      <c r="E50" s="33"/>
      <c r="G50" s="81"/>
    </row>
    <row r="51" spans="1:8" x14ac:dyDescent="0.25">
      <c r="A51" s="38"/>
      <c r="B51" s="37"/>
      <c r="D51" s="32"/>
      <c r="E51" s="33"/>
      <c r="G51" s="81"/>
    </row>
    <row r="52" spans="1:8" x14ac:dyDescent="0.25">
      <c r="A52" s="38"/>
      <c r="B52" s="37"/>
      <c r="D52" s="32"/>
      <c r="E52" s="33"/>
      <c r="G52" s="81"/>
    </row>
    <row r="53" spans="1:8" s="76" customFormat="1" x14ac:dyDescent="0.25">
      <c r="A53" s="38"/>
      <c r="B53" s="37" t="s">
        <v>117</v>
      </c>
      <c r="C53" s="115"/>
      <c r="D53" s="143">
        <f>SUM(D54:D54)</f>
        <v>0</v>
      </c>
      <c r="E53" s="21"/>
      <c r="F53" s="75"/>
      <c r="G53" s="80"/>
    </row>
    <row r="54" spans="1:8" s="76" customFormat="1" x14ac:dyDescent="0.25">
      <c r="A54" s="38"/>
      <c r="C54" s="134"/>
      <c r="D54" s="145"/>
      <c r="E54" s="21"/>
      <c r="F54" s="75"/>
      <c r="G54" s="80"/>
    </row>
    <row r="55" spans="1:8" s="76" customFormat="1" x14ac:dyDescent="0.25">
      <c r="A55" s="38"/>
      <c r="C55" s="115"/>
      <c r="D55" s="145"/>
      <c r="E55" s="32"/>
      <c r="F55" s="75"/>
      <c r="G55" s="80"/>
    </row>
    <row r="56" spans="1:8" s="76" customFormat="1" x14ac:dyDescent="0.25">
      <c r="A56" s="95" t="s">
        <v>14</v>
      </c>
      <c r="B56" s="96" t="s">
        <v>53</v>
      </c>
      <c r="C56" s="133"/>
      <c r="D56" s="142">
        <f>+D57</f>
        <v>524</v>
      </c>
      <c r="E56" s="21"/>
      <c r="F56" s="75"/>
      <c r="G56" s="80"/>
    </row>
    <row r="57" spans="1:8" s="76" customFormat="1" x14ac:dyDescent="0.25">
      <c r="A57" s="38"/>
      <c r="B57" s="37" t="s">
        <v>77</v>
      </c>
      <c r="C57" s="134"/>
      <c r="D57" s="143">
        <f>SUM(D58:D59)</f>
        <v>524</v>
      </c>
      <c r="E57" s="21"/>
      <c r="F57" s="75"/>
      <c r="G57" s="80"/>
    </row>
    <row r="58" spans="1:8" s="76" customFormat="1" x14ac:dyDescent="0.25">
      <c r="A58" s="26"/>
      <c r="B58" s="26"/>
      <c r="C58" s="134">
        <v>43861</v>
      </c>
      <c r="D58" s="32">
        <v>524</v>
      </c>
      <c r="E58" s="33" t="s">
        <v>292</v>
      </c>
      <c r="F58" s="33">
        <v>1</v>
      </c>
      <c r="G58" s="33" t="s">
        <v>50</v>
      </c>
      <c r="H58" s="125"/>
    </row>
    <row r="59" spans="1:8" s="76" customFormat="1" x14ac:dyDescent="0.25">
      <c r="A59" s="26"/>
      <c r="B59" s="26"/>
      <c r="C59" s="134"/>
      <c r="D59" s="47"/>
      <c r="E59" s="21"/>
      <c r="F59" s="75"/>
      <c r="G59" s="80"/>
      <c r="H59" s="125"/>
    </row>
    <row r="60" spans="1:8" s="76" customFormat="1" x14ac:dyDescent="0.25">
      <c r="A60" s="26"/>
      <c r="B60" s="26"/>
      <c r="C60" s="134"/>
      <c r="D60" s="47"/>
      <c r="E60" s="21"/>
      <c r="F60" s="75"/>
      <c r="G60" s="80"/>
    </row>
    <row r="61" spans="1:8" s="76" customFormat="1" x14ac:dyDescent="0.25">
      <c r="A61" s="28"/>
      <c r="B61" s="27" t="s">
        <v>11</v>
      </c>
      <c r="C61" s="132"/>
      <c r="D61" s="140">
        <f>+D64+D90+D111+D132+D149+D173+D181+D185</f>
        <v>11226341</v>
      </c>
      <c r="E61" s="21"/>
      <c r="F61" s="75"/>
      <c r="G61" s="80"/>
    </row>
    <row r="62" spans="1:8" s="76" customFormat="1" x14ac:dyDescent="0.25">
      <c r="A62" s="28"/>
      <c r="B62" s="27" t="s">
        <v>37</v>
      </c>
      <c r="C62" s="132"/>
      <c r="D62" s="141"/>
      <c r="E62" s="21"/>
      <c r="F62" s="75"/>
      <c r="G62" s="80"/>
    </row>
    <row r="64" spans="1:8" x14ac:dyDescent="0.25">
      <c r="A64" s="95" t="s">
        <v>0</v>
      </c>
      <c r="B64" s="96" t="s">
        <v>12</v>
      </c>
      <c r="C64" s="133"/>
      <c r="D64" s="142">
        <f>+D65+D77+D83+D87</f>
        <v>9368920</v>
      </c>
    </row>
    <row r="65" spans="1:8" x14ac:dyDescent="0.25">
      <c r="A65" s="38"/>
      <c r="B65" s="26" t="s">
        <v>71</v>
      </c>
      <c r="D65" s="143">
        <f>SUM(D66:D72)</f>
        <v>9142324</v>
      </c>
    </row>
    <row r="66" spans="1:8" x14ac:dyDescent="0.25">
      <c r="A66" s="38"/>
      <c r="C66" s="131">
        <v>43833</v>
      </c>
      <c r="D66" s="144">
        <v>428090</v>
      </c>
      <c r="E66" s="119" t="s">
        <v>272</v>
      </c>
      <c r="F66" s="119">
        <v>1</v>
      </c>
      <c r="G66" s="94">
        <v>30102001</v>
      </c>
    </row>
    <row r="67" spans="1:8" x14ac:dyDescent="0.25">
      <c r="A67" s="38"/>
      <c r="C67" s="131">
        <v>43846</v>
      </c>
      <c r="D67" s="144">
        <v>2945667</v>
      </c>
      <c r="E67" s="119" t="s">
        <v>273</v>
      </c>
      <c r="F67" s="94">
        <v>1</v>
      </c>
      <c r="G67" s="94">
        <v>30102001</v>
      </c>
    </row>
    <row r="68" spans="1:8" x14ac:dyDescent="0.25">
      <c r="A68" s="38"/>
      <c r="C68" s="131">
        <v>43846</v>
      </c>
      <c r="D68" s="144">
        <v>1283000</v>
      </c>
      <c r="E68" s="119" t="s">
        <v>274</v>
      </c>
      <c r="F68" s="94">
        <v>1</v>
      </c>
      <c r="G68" s="94">
        <v>30102001</v>
      </c>
      <c r="H68" s="23"/>
    </row>
    <row r="69" spans="1:8" x14ac:dyDescent="0.25">
      <c r="A69" s="38"/>
      <c r="C69" s="131">
        <v>43860</v>
      </c>
      <c r="D69" s="144">
        <v>4161042</v>
      </c>
      <c r="E69" s="119" t="s">
        <v>275</v>
      </c>
      <c r="F69" s="94">
        <v>1</v>
      </c>
      <c r="G69" s="94">
        <v>30102001</v>
      </c>
      <c r="H69" s="23"/>
    </row>
    <row r="70" spans="1:8" x14ac:dyDescent="0.25">
      <c r="A70" s="38"/>
      <c r="C70" s="131">
        <v>43860</v>
      </c>
      <c r="D70" s="144">
        <v>111667</v>
      </c>
      <c r="E70" s="119" t="s">
        <v>275</v>
      </c>
      <c r="F70" s="94">
        <v>1</v>
      </c>
      <c r="G70" s="94">
        <v>30102001</v>
      </c>
      <c r="H70" s="23"/>
    </row>
    <row r="71" spans="1:8" x14ac:dyDescent="0.25">
      <c r="A71" s="38"/>
      <c r="C71" s="131">
        <v>43860</v>
      </c>
      <c r="D71" s="144">
        <v>180970</v>
      </c>
      <c r="E71" s="119" t="s">
        <v>275</v>
      </c>
      <c r="F71" s="94">
        <v>1</v>
      </c>
      <c r="G71" s="94">
        <v>30102001</v>
      </c>
      <c r="H71" s="23"/>
    </row>
    <row r="72" spans="1:8" x14ac:dyDescent="0.25">
      <c r="A72" s="38"/>
      <c r="C72" s="131">
        <v>43860</v>
      </c>
      <c r="D72" s="144">
        <v>31888</v>
      </c>
      <c r="E72" s="119" t="s">
        <v>275</v>
      </c>
      <c r="F72" s="94">
        <v>1</v>
      </c>
      <c r="G72" s="94">
        <v>30102001</v>
      </c>
      <c r="H72" s="23"/>
    </row>
    <row r="73" spans="1:8" x14ac:dyDescent="0.25">
      <c r="A73" s="38"/>
      <c r="C73" s="131"/>
      <c r="D73" s="144"/>
      <c r="E73" s="119"/>
      <c r="F73" s="94"/>
      <c r="G73" s="94"/>
      <c r="H73" s="23"/>
    </row>
    <row r="74" spans="1:8" x14ac:dyDescent="0.25">
      <c r="A74" s="38"/>
      <c r="C74" s="131"/>
      <c r="D74" s="144"/>
      <c r="E74" s="119"/>
      <c r="F74" s="94"/>
      <c r="G74" s="94"/>
    </row>
    <row r="75" spans="1:8" x14ac:dyDescent="0.25">
      <c r="A75" s="38"/>
      <c r="C75" s="131"/>
      <c r="D75" s="144"/>
      <c r="E75" s="119"/>
      <c r="F75" s="94"/>
      <c r="G75" s="94"/>
    </row>
    <row r="76" spans="1:8" x14ac:dyDescent="0.25">
      <c r="A76" s="38"/>
      <c r="C76" s="131"/>
      <c r="D76" s="144"/>
      <c r="E76" s="119"/>
      <c r="F76" s="94"/>
      <c r="G76" s="94"/>
    </row>
    <row r="77" spans="1:8" x14ac:dyDescent="0.25">
      <c r="B77" s="26" t="s">
        <v>129</v>
      </c>
      <c r="D77" s="67">
        <f>SUM(D78:D81)</f>
        <v>0</v>
      </c>
      <c r="E77" s="33"/>
      <c r="F77" s="33"/>
      <c r="G77" s="93"/>
    </row>
    <row r="78" spans="1:8" x14ac:dyDescent="0.25">
      <c r="A78" s="38"/>
      <c r="C78" s="131"/>
      <c r="D78" s="144"/>
      <c r="E78" s="119"/>
      <c r="F78" s="94"/>
      <c r="G78" s="94"/>
      <c r="H78" s="122"/>
    </row>
    <row r="79" spans="1:8" x14ac:dyDescent="0.25">
      <c r="A79" s="38"/>
      <c r="C79" s="131"/>
      <c r="D79" s="144"/>
      <c r="E79" s="119"/>
      <c r="F79" s="94"/>
      <c r="G79" s="94"/>
      <c r="H79" s="122"/>
    </row>
    <row r="80" spans="1:8" x14ac:dyDescent="0.25">
      <c r="A80" s="38"/>
      <c r="C80" s="131"/>
      <c r="D80" s="144"/>
      <c r="E80" s="119"/>
      <c r="F80" s="94"/>
      <c r="G80" s="94"/>
      <c r="H80" s="122"/>
    </row>
    <row r="81" spans="1:8" x14ac:dyDescent="0.25">
      <c r="A81" s="38"/>
      <c r="C81" s="131"/>
      <c r="D81" s="144"/>
      <c r="E81" s="119"/>
      <c r="F81" s="94"/>
      <c r="G81" s="94"/>
      <c r="H81" s="122"/>
    </row>
    <row r="82" spans="1:8" x14ac:dyDescent="0.25">
      <c r="A82" s="38"/>
    </row>
    <row r="83" spans="1:8" x14ac:dyDescent="0.25">
      <c r="A83" s="38"/>
      <c r="B83" s="26" t="s">
        <v>67</v>
      </c>
      <c r="D83" s="143">
        <f>SUM(D84:D85)</f>
        <v>226596</v>
      </c>
    </row>
    <row r="84" spans="1:8" x14ac:dyDescent="0.25">
      <c r="A84" s="38"/>
      <c r="C84" s="131">
        <v>43861</v>
      </c>
      <c r="D84" s="144">
        <v>226596</v>
      </c>
      <c r="E84" s="119" t="s">
        <v>276</v>
      </c>
      <c r="F84" s="94">
        <v>1</v>
      </c>
      <c r="G84" s="94">
        <v>30102002</v>
      </c>
      <c r="H84" s="21" t="s">
        <v>277</v>
      </c>
    </row>
    <row r="85" spans="1:8" x14ac:dyDescent="0.25">
      <c r="A85" s="38"/>
      <c r="C85" s="131"/>
      <c r="D85" s="144"/>
      <c r="E85" s="119"/>
      <c r="F85" s="94"/>
      <c r="G85" s="94"/>
    </row>
    <row r="86" spans="1:8" x14ac:dyDescent="0.25">
      <c r="A86" s="38"/>
      <c r="C86" s="131"/>
      <c r="D86" s="144"/>
      <c r="E86" s="119"/>
      <c r="F86" s="94"/>
      <c r="G86" s="94"/>
    </row>
    <row r="87" spans="1:8" x14ac:dyDescent="0.25">
      <c r="B87" s="26" t="s">
        <v>78</v>
      </c>
      <c r="D87" s="143">
        <f>SUM(D88)</f>
        <v>0</v>
      </c>
    </row>
    <row r="88" spans="1:8" x14ac:dyDescent="0.25">
      <c r="A88" s="38"/>
      <c r="C88" s="131"/>
      <c r="D88" s="144"/>
      <c r="E88" s="119"/>
      <c r="F88" s="94"/>
      <c r="G88" s="94"/>
    </row>
    <row r="90" spans="1:8" x14ac:dyDescent="0.25">
      <c r="A90" s="95" t="s">
        <v>7</v>
      </c>
      <c r="B90" s="96" t="s">
        <v>15</v>
      </c>
      <c r="C90" s="133"/>
      <c r="D90" s="142">
        <f>+D91+D95+D103+D106+D99</f>
        <v>631801</v>
      </c>
    </row>
    <row r="91" spans="1:8" x14ac:dyDescent="0.25">
      <c r="A91" s="38"/>
      <c r="B91" s="26" t="s">
        <v>56</v>
      </c>
      <c r="D91" s="143">
        <f>SUM(D92:D93)</f>
        <v>495424</v>
      </c>
    </row>
    <row r="92" spans="1:8" x14ac:dyDescent="0.25">
      <c r="A92" s="38"/>
      <c r="C92" s="131">
        <v>43832</v>
      </c>
      <c r="D92" s="144">
        <v>495424</v>
      </c>
      <c r="E92" s="119" t="s">
        <v>278</v>
      </c>
      <c r="F92" s="94">
        <v>1</v>
      </c>
      <c r="G92" s="94">
        <v>30104001</v>
      </c>
    </row>
    <row r="93" spans="1:8" x14ac:dyDescent="0.25">
      <c r="A93" s="38"/>
      <c r="C93" s="131"/>
      <c r="D93" s="144"/>
      <c r="E93" s="119"/>
      <c r="F93" s="94"/>
      <c r="G93" s="94"/>
    </row>
    <row r="94" spans="1:8" x14ac:dyDescent="0.25">
      <c r="A94" s="38"/>
      <c r="D94" s="32"/>
      <c r="E94" s="33"/>
    </row>
    <row r="95" spans="1:8" x14ac:dyDescent="0.25">
      <c r="A95" s="38"/>
      <c r="B95" s="26" t="s">
        <v>57</v>
      </c>
      <c r="D95" s="143">
        <f>SUM(D96:D97)</f>
        <v>105711</v>
      </c>
    </row>
    <row r="96" spans="1:8" x14ac:dyDescent="0.25">
      <c r="A96" s="38"/>
      <c r="C96" s="131">
        <v>43832</v>
      </c>
      <c r="D96" s="144">
        <v>105711</v>
      </c>
      <c r="E96" s="119" t="s">
        <v>279</v>
      </c>
      <c r="F96" s="94">
        <v>1</v>
      </c>
      <c r="G96" s="94">
        <v>30104002</v>
      </c>
    </row>
    <row r="97" spans="1:7" x14ac:dyDescent="0.25">
      <c r="A97" s="38"/>
      <c r="C97" s="131"/>
      <c r="D97" s="144"/>
      <c r="E97" s="98"/>
      <c r="F97" s="94"/>
      <c r="G97" s="94"/>
    </row>
    <row r="98" spans="1:7" x14ac:dyDescent="0.25">
      <c r="A98" s="38"/>
      <c r="C98" s="131"/>
      <c r="D98" s="144"/>
      <c r="E98" s="98"/>
      <c r="F98" s="94"/>
      <c r="G98" s="94"/>
    </row>
    <row r="99" spans="1:7" x14ac:dyDescent="0.25">
      <c r="A99" s="38"/>
      <c r="B99" s="26" t="s">
        <v>97</v>
      </c>
      <c r="D99" s="143">
        <f>SUM(D100:D101)</f>
        <v>0</v>
      </c>
      <c r="E99" s="33"/>
    </row>
    <row r="100" spans="1:7" x14ac:dyDescent="0.25">
      <c r="A100" s="38"/>
      <c r="C100" s="131"/>
      <c r="D100" s="144"/>
      <c r="E100" s="119"/>
      <c r="F100" s="94"/>
      <c r="G100" s="94"/>
    </row>
    <row r="101" spans="1:7" x14ac:dyDescent="0.25">
      <c r="A101" s="38"/>
      <c r="C101" s="131"/>
      <c r="D101" s="144"/>
      <c r="E101" s="119"/>
      <c r="F101" s="94"/>
      <c r="G101" s="94"/>
    </row>
    <row r="102" spans="1:7" x14ac:dyDescent="0.25">
      <c r="A102" s="38"/>
      <c r="C102" s="131"/>
      <c r="D102" s="144"/>
      <c r="E102" s="119"/>
      <c r="F102" s="94"/>
      <c r="G102" s="94"/>
    </row>
    <row r="103" spans="1:7" x14ac:dyDescent="0.25">
      <c r="A103" s="38"/>
      <c r="B103" s="26" t="s">
        <v>96</v>
      </c>
      <c r="D103" s="143">
        <f>SUM(D104)</f>
        <v>30666</v>
      </c>
    </row>
    <row r="104" spans="1:7" x14ac:dyDescent="0.25">
      <c r="A104" s="38"/>
      <c r="C104" s="131">
        <v>43836</v>
      </c>
      <c r="D104" s="144">
        <v>30666</v>
      </c>
      <c r="E104" s="119" t="s">
        <v>280</v>
      </c>
      <c r="F104" s="94">
        <v>1</v>
      </c>
      <c r="G104" s="94">
        <v>30104004</v>
      </c>
    </row>
    <row r="105" spans="1:7" x14ac:dyDescent="0.25">
      <c r="A105" s="38"/>
      <c r="D105" s="32"/>
      <c r="E105" s="33"/>
    </row>
    <row r="106" spans="1:7" x14ac:dyDescent="0.25">
      <c r="A106" s="38"/>
      <c r="B106" s="26" t="s">
        <v>58</v>
      </c>
      <c r="D106" s="143">
        <f>SUM(D107:D108)</f>
        <v>0</v>
      </c>
    </row>
    <row r="107" spans="1:7" x14ac:dyDescent="0.25">
      <c r="A107" s="38"/>
      <c r="C107" s="131"/>
      <c r="D107" s="144"/>
      <c r="E107" s="119"/>
      <c r="F107" s="94"/>
      <c r="G107" s="94"/>
    </row>
    <row r="108" spans="1:7" x14ac:dyDescent="0.25">
      <c r="A108" s="38"/>
      <c r="C108" s="131"/>
      <c r="D108" s="144"/>
      <c r="E108" s="119"/>
      <c r="F108" s="94"/>
      <c r="G108" s="94"/>
    </row>
    <row r="109" spans="1:7" x14ac:dyDescent="0.25">
      <c r="A109" s="38"/>
      <c r="C109" s="131"/>
      <c r="D109" s="144"/>
      <c r="E109" s="119"/>
      <c r="F109" s="94"/>
      <c r="G109" s="94"/>
    </row>
    <row r="110" spans="1:7" x14ac:dyDescent="0.25">
      <c r="A110" s="38"/>
      <c r="D110" s="32"/>
      <c r="E110" s="33"/>
      <c r="G110" s="81"/>
    </row>
    <row r="111" spans="1:7" x14ac:dyDescent="0.25">
      <c r="A111" s="95" t="s">
        <v>8</v>
      </c>
      <c r="B111" s="96" t="s">
        <v>79</v>
      </c>
      <c r="C111" s="133"/>
      <c r="D111" s="142">
        <f>+D112+D115+D121+D123+D125+D129</f>
        <v>74070</v>
      </c>
    </row>
    <row r="112" spans="1:7" x14ac:dyDescent="0.25">
      <c r="A112" s="38"/>
      <c r="B112" s="26" t="s">
        <v>59</v>
      </c>
      <c r="D112" s="143">
        <f>SUM(D113)</f>
        <v>0</v>
      </c>
    </row>
    <row r="113" spans="1:8" x14ac:dyDescent="0.25">
      <c r="A113" s="29"/>
      <c r="B113" s="29"/>
      <c r="C113" s="131"/>
      <c r="D113" s="144"/>
      <c r="E113" s="119"/>
      <c r="F113" s="94"/>
      <c r="G113" s="94"/>
    </row>
    <row r="114" spans="1:8" x14ac:dyDescent="0.25">
      <c r="A114" s="29"/>
      <c r="B114" s="29"/>
      <c r="C114" s="131"/>
      <c r="D114" s="144"/>
      <c r="E114" s="119"/>
      <c r="F114" s="119"/>
      <c r="G114" s="94"/>
      <c r="H114" s="94"/>
    </row>
    <row r="115" spans="1:8" x14ac:dyDescent="0.25">
      <c r="B115" s="26" t="s">
        <v>60</v>
      </c>
      <c r="C115" s="106"/>
      <c r="D115" s="143">
        <f>SUM(D116:D119)</f>
        <v>74070</v>
      </c>
    </row>
    <row r="116" spans="1:8" x14ac:dyDescent="0.25">
      <c r="A116" s="29"/>
      <c r="B116" s="29"/>
      <c r="C116" s="134">
        <v>43831</v>
      </c>
      <c r="D116" s="32">
        <v>8080</v>
      </c>
      <c r="E116" s="33" t="s">
        <v>281</v>
      </c>
      <c r="F116" s="33">
        <v>1</v>
      </c>
      <c r="G116" s="130">
        <v>30101002</v>
      </c>
      <c r="H116" s="25"/>
    </row>
    <row r="117" spans="1:8" x14ac:dyDescent="0.25">
      <c r="A117" s="29"/>
      <c r="B117" s="29"/>
      <c r="C117" s="131">
        <v>43861</v>
      </c>
      <c r="D117" s="144">
        <v>65990</v>
      </c>
      <c r="E117" s="119" t="s">
        <v>282</v>
      </c>
      <c r="F117" s="94">
        <v>1</v>
      </c>
      <c r="G117" s="130">
        <v>30101002</v>
      </c>
      <c r="H117" s="116" t="s">
        <v>283</v>
      </c>
    </row>
    <row r="118" spans="1:8" x14ac:dyDescent="0.25">
      <c r="A118" s="29"/>
      <c r="B118" s="29"/>
      <c r="C118" s="131"/>
      <c r="D118" s="144"/>
      <c r="E118" s="119"/>
      <c r="F118" s="94"/>
      <c r="G118" s="94"/>
      <c r="H118" s="116"/>
    </row>
    <row r="119" spans="1:8" x14ac:dyDescent="0.25">
      <c r="A119" s="29"/>
      <c r="B119" s="29"/>
      <c r="C119" s="131"/>
      <c r="D119" s="144"/>
      <c r="E119" s="119"/>
      <c r="F119" s="94"/>
      <c r="G119" s="94"/>
      <c r="H119" s="116"/>
    </row>
    <row r="121" spans="1:8" x14ac:dyDescent="0.25">
      <c r="A121" s="29"/>
      <c r="B121" s="26" t="s">
        <v>98</v>
      </c>
      <c r="C121" s="106"/>
      <c r="D121" s="143">
        <f>+D122</f>
        <v>0</v>
      </c>
      <c r="F121" s="21"/>
      <c r="G121" s="21"/>
    </row>
    <row r="123" spans="1:8" x14ac:dyDescent="0.25">
      <c r="B123" s="26" t="s">
        <v>69</v>
      </c>
      <c r="D123" s="143">
        <f>+D124</f>
        <v>0</v>
      </c>
    </row>
    <row r="124" spans="1:8" x14ac:dyDescent="0.25">
      <c r="D124" s="143"/>
    </row>
    <row r="125" spans="1:8" x14ac:dyDescent="0.25">
      <c r="B125" s="26" t="s">
        <v>80</v>
      </c>
      <c r="D125" s="143">
        <f>SUM(D126:D127)</f>
        <v>0</v>
      </c>
    </row>
    <row r="126" spans="1:8" x14ac:dyDescent="0.25">
      <c r="C126" s="131"/>
      <c r="D126" s="144"/>
      <c r="E126" s="119"/>
      <c r="F126" s="94">
        <v>1</v>
      </c>
      <c r="G126" s="94">
        <v>30109001</v>
      </c>
    </row>
    <row r="127" spans="1:8" x14ac:dyDescent="0.25">
      <c r="C127" s="131"/>
      <c r="D127" s="144"/>
      <c r="E127" s="119"/>
      <c r="F127" s="94">
        <v>1</v>
      </c>
      <c r="G127" s="94">
        <v>30109001</v>
      </c>
    </row>
    <row r="128" spans="1:8" x14ac:dyDescent="0.25">
      <c r="C128" s="131"/>
      <c r="D128" s="144"/>
      <c r="E128" s="119"/>
      <c r="F128" s="94"/>
      <c r="G128" s="94"/>
    </row>
    <row r="129" spans="1:8" x14ac:dyDescent="0.25">
      <c r="A129" s="35"/>
      <c r="B129" s="26" t="s">
        <v>70</v>
      </c>
      <c r="C129" s="106"/>
      <c r="D129" s="143">
        <f>SUM(D130)</f>
        <v>0</v>
      </c>
      <c r="F129" s="21"/>
      <c r="G129" s="21"/>
    </row>
    <row r="130" spans="1:8" x14ac:dyDescent="0.25">
      <c r="A130" s="35"/>
      <c r="C130" s="131"/>
      <c r="D130" s="144"/>
      <c r="E130" s="119"/>
      <c r="F130" s="94"/>
      <c r="G130" s="94"/>
    </row>
    <row r="131" spans="1:8" x14ac:dyDescent="0.25">
      <c r="A131" s="35"/>
    </row>
    <row r="132" spans="1:8" x14ac:dyDescent="0.25">
      <c r="A132" s="95" t="s">
        <v>14</v>
      </c>
      <c r="B132" s="96" t="s">
        <v>13</v>
      </c>
      <c r="C132" s="133"/>
      <c r="D132" s="142">
        <f>+D133+D142+D137+D145</f>
        <v>106261</v>
      </c>
    </row>
    <row r="133" spans="1:8" x14ac:dyDescent="0.25">
      <c r="A133" s="38"/>
      <c r="B133" s="26" t="s">
        <v>61</v>
      </c>
      <c r="D133" s="143">
        <f>SUM(D134:D135)</f>
        <v>86261</v>
      </c>
    </row>
    <row r="134" spans="1:8" x14ac:dyDescent="0.25">
      <c r="A134" s="38"/>
      <c r="C134" s="131">
        <v>43845</v>
      </c>
      <c r="D134" s="144">
        <v>61059</v>
      </c>
      <c r="E134" s="119" t="s">
        <v>284</v>
      </c>
      <c r="F134" s="94">
        <v>1</v>
      </c>
      <c r="G134" s="94">
        <v>30103001</v>
      </c>
      <c r="H134" s="21" t="s">
        <v>285</v>
      </c>
    </row>
    <row r="135" spans="1:8" x14ac:dyDescent="0.25">
      <c r="A135" s="38"/>
      <c r="C135" s="131">
        <v>43840</v>
      </c>
      <c r="D135" s="144">
        <v>25202</v>
      </c>
      <c r="E135" s="119" t="s">
        <v>110</v>
      </c>
      <c r="F135" s="94">
        <v>1</v>
      </c>
      <c r="G135" s="94">
        <v>30103001</v>
      </c>
      <c r="H135" s="21" t="s">
        <v>286</v>
      </c>
    </row>
    <row r="136" spans="1:8" x14ac:dyDescent="0.25">
      <c r="A136" s="38"/>
      <c r="D136" s="32"/>
      <c r="E136" s="33"/>
      <c r="F136" s="33"/>
      <c r="G136" s="33"/>
    </row>
    <row r="137" spans="1:8" x14ac:dyDescent="0.25">
      <c r="A137" s="38"/>
      <c r="B137" s="26" t="s">
        <v>99</v>
      </c>
      <c r="D137" s="143">
        <f>SUM(D138:D140)</f>
        <v>20000</v>
      </c>
    </row>
    <row r="138" spans="1:8" x14ac:dyDescent="0.25">
      <c r="A138" s="38"/>
      <c r="C138" s="131">
        <v>43828</v>
      </c>
      <c r="D138" s="144">
        <v>20000</v>
      </c>
      <c r="E138" s="119" t="s">
        <v>288</v>
      </c>
      <c r="F138" s="94">
        <v>1</v>
      </c>
      <c r="G138" s="94">
        <v>30103007</v>
      </c>
      <c r="H138" s="21" t="s">
        <v>287</v>
      </c>
    </row>
    <row r="139" spans="1:8" x14ac:dyDescent="0.25">
      <c r="A139" s="38"/>
      <c r="C139" s="131"/>
      <c r="D139" s="144"/>
      <c r="E139" s="119"/>
      <c r="F139" s="94"/>
      <c r="G139" s="94"/>
    </row>
    <row r="140" spans="1:8" x14ac:dyDescent="0.25">
      <c r="A140" s="38"/>
      <c r="C140" s="131"/>
      <c r="D140" s="144"/>
      <c r="E140" s="119"/>
      <c r="F140" s="94"/>
      <c r="G140" s="94"/>
    </row>
    <row r="141" spans="1:8" x14ac:dyDescent="0.25">
      <c r="A141" s="38"/>
      <c r="C141" s="131"/>
      <c r="D141" s="144"/>
      <c r="E141" s="119"/>
      <c r="F141" s="94"/>
      <c r="G141" s="94"/>
    </row>
    <row r="142" spans="1:8" x14ac:dyDescent="0.25">
      <c r="A142" s="38"/>
      <c r="B142" s="26" t="s">
        <v>62</v>
      </c>
      <c r="D142" s="143">
        <f>SUM(D143)</f>
        <v>0</v>
      </c>
    </row>
    <row r="143" spans="1:8" x14ac:dyDescent="0.25">
      <c r="A143" s="29"/>
      <c r="B143" s="29"/>
      <c r="C143" s="131"/>
      <c r="D143" s="144"/>
      <c r="E143" s="119"/>
      <c r="F143" s="94"/>
      <c r="G143" s="130"/>
      <c r="H143" s="116"/>
    </row>
    <row r="144" spans="1:8" x14ac:dyDescent="0.25">
      <c r="A144" s="38"/>
      <c r="D144" s="32"/>
      <c r="E144" s="33"/>
      <c r="F144" s="33"/>
      <c r="G144" s="33"/>
    </row>
    <row r="145" spans="1:8" x14ac:dyDescent="0.25">
      <c r="A145" s="38"/>
      <c r="B145" s="26" t="s">
        <v>72</v>
      </c>
      <c r="D145" s="143">
        <f>SUM(D146)</f>
        <v>0</v>
      </c>
    </row>
    <row r="146" spans="1:8" x14ac:dyDescent="0.25">
      <c r="A146" s="41"/>
      <c r="C146" s="131"/>
      <c r="D146" s="144"/>
      <c r="E146" s="119"/>
      <c r="F146" s="94"/>
      <c r="G146" s="94"/>
    </row>
    <row r="147" spans="1:8" x14ac:dyDescent="0.25">
      <c r="A147" s="38"/>
      <c r="D147" s="32"/>
      <c r="E147" s="33"/>
      <c r="G147" s="81"/>
    </row>
    <row r="148" spans="1:8" x14ac:dyDescent="0.25">
      <c r="A148" s="38"/>
      <c r="D148" s="32"/>
      <c r="E148" s="33"/>
      <c r="G148" s="81"/>
    </row>
    <row r="149" spans="1:8" x14ac:dyDescent="0.25">
      <c r="A149" s="95" t="s">
        <v>16</v>
      </c>
      <c r="B149" s="96" t="s">
        <v>17</v>
      </c>
      <c r="C149" s="133"/>
      <c r="D149" s="142">
        <f>+D150+D152+D156+D160+D162+D164+D170</f>
        <v>0</v>
      </c>
    </row>
    <row r="150" spans="1:8" x14ac:dyDescent="0.25">
      <c r="A150" s="41"/>
      <c r="B150" s="26" t="s">
        <v>131</v>
      </c>
      <c r="D150" s="143">
        <f>+D151</f>
        <v>0</v>
      </c>
    </row>
    <row r="151" spans="1:8" x14ac:dyDescent="0.25">
      <c r="A151" s="41"/>
      <c r="D151" s="143"/>
      <c r="E151" s="32"/>
    </row>
    <row r="152" spans="1:8" x14ac:dyDescent="0.25">
      <c r="A152" s="41"/>
      <c r="B152" s="26" t="s">
        <v>63</v>
      </c>
      <c r="D152" s="143">
        <f>SUM(D153)</f>
        <v>0</v>
      </c>
    </row>
    <row r="153" spans="1:8" x14ac:dyDescent="0.25">
      <c r="A153" s="29"/>
      <c r="B153" s="29"/>
      <c r="C153" s="131"/>
      <c r="D153" s="144"/>
      <c r="E153" s="119"/>
      <c r="F153" s="163">
        <v>1</v>
      </c>
      <c r="G153" s="164"/>
      <c r="H153" s="165"/>
    </row>
    <row r="154" spans="1:8" x14ac:dyDescent="0.25">
      <c r="A154" s="38"/>
      <c r="D154" s="32"/>
      <c r="E154" s="33"/>
      <c r="F154" s="33"/>
      <c r="G154" s="62"/>
    </row>
    <row r="155" spans="1:8" x14ac:dyDescent="0.25">
      <c r="A155" s="38"/>
      <c r="D155" s="32"/>
      <c r="E155" s="33"/>
      <c r="F155" s="33"/>
      <c r="G155" s="62"/>
    </row>
    <row r="156" spans="1:8" x14ac:dyDescent="0.25">
      <c r="A156" s="41"/>
      <c r="B156" s="26" t="s">
        <v>64</v>
      </c>
      <c r="C156" s="106"/>
      <c r="D156" s="143">
        <f>SUM(D157:D158)</f>
        <v>0</v>
      </c>
    </row>
    <row r="157" spans="1:8" x14ac:dyDescent="0.25">
      <c r="A157" s="41"/>
      <c r="C157" s="131"/>
      <c r="D157" s="146"/>
      <c r="E157" s="120"/>
      <c r="F157" s="121">
        <v>1</v>
      </c>
      <c r="G157" s="94">
        <v>30105003</v>
      </c>
    </row>
    <row r="158" spans="1:8" x14ac:dyDescent="0.25">
      <c r="A158" s="41"/>
      <c r="C158" s="131"/>
      <c r="D158" s="146"/>
      <c r="E158" s="120"/>
      <c r="F158" s="121">
        <v>1</v>
      </c>
      <c r="G158" s="94">
        <v>30105003</v>
      </c>
    </row>
    <row r="159" spans="1:8" x14ac:dyDescent="0.25">
      <c r="A159" s="41"/>
      <c r="D159" s="32"/>
      <c r="E159" s="33"/>
    </row>
    <row r="160" spans="1:8" x14ac:dyDescent="0.25">
      <c r="A160" s="41"/>
      <c r="B160" s="26" t="s">
        <v>108</v>
      </c>
      <c r="D160" s="143">
        <f>SUM(D161)</f>
        <v>0</v>
      </c>
    </row>
    <row r="161" spans="1:8" x14ac:dyDescent="0.25">
      <c r="A161" s="41"/>
      <c r="D161" s="143"/>
    </row>
    <row r="162" spans="1:8" x14ac:dyDescent="0.25">
      <c r="A162" s="41"/>
      <c r="B162" s="26" t="s">
        <v>130</v>
      </c>
      <c r="D162" s="143">
        <f>+D163</f>
        <v>0</v>
      </c>
    </row>
    <row r="163" spans="1:8" x14ac:dyDescent="0.25">
      <c r="A163" s="41"/>
      <c r="C163" s="131"/>
      <c r="D163" s="144"/>
      <c r="E163" s="119"/>
      <c r="F163" s="94"/>
      <c r="G163" s="94"/>
    </row>
    <row r="164" spans="1:8" x14ac:dyDescent="0.25">
      <c r="A164" s="41"/>
      <c r="B164" s="26" t="s">
        <v>81</v>
      </c>
      <c r="D164" s="143">
        <f>SUM(D165:D168)</f>
        <v>0</v>
      </c>
    </row>
    <row r="165" spans="1:8" x14ac:dyDescent="0.25">
      <c r="A165" s="41"/>
      <c r="C165" s="131"/>
      <c r="D165" s="146"/>
      <c r="E165" s="120"/>
      <c r="F165" s="121">
        <v>1</v>
      </c>
      <c r="G165" s="94">
        <v>30106001</v>
      </c>
    </row>
    <row r="166" spans="1:8" x14ac:dyDescent="0.25">
      <c r="A166" s="41"/>
      <c r="C166" s="131"/>
      <c r="D166" s="146"/>
      <c r="E166" s="120"/>
      <c r="F166" s="121">
        <v>1</v>
      </c>
      <c r="G166" s="94">
        <v>30106003</v>
      </c>
    </row>
    <row r="167" spans="1:8" x14ac:dyDescent="0.25">
      <c r="A167" s="41"/>
      <c r="C167" s="131"/>
      <c r="D167" s="146"/>
      <c r="E167" s="120"/>
      <c r="F167" s="121">
        <v>1</v>
      </c>
      <c r="G167" s="94">
        <v>30106003</v>
      </c>
    </row>
    <row r="168" spans="1:8" x14ac:dyDescent="0.25">
      <c r="A168" s="41"/>
      <c r="C168" s="131"/>
      <c r="D168" s="146"/>
      <c r="E168" s="120"/>
      <c r="F168" s="121">
        <v>1</v>
      </c>
      <c r="G168" s="94">
        <v>30106003</v>
      </c>
    </row>
    <row r="169" spans="1:8" x14ac:dyDescent="0.25">
      <c r="A169" s="41"/>
      <c r="C169" s="131"/>
      <c r="D169" s="144"/>
      <c r="E169" s="119"/>
      <c r="F169" s="94"/>
      <c r="G169" s="94"/>
    </row>
    <row r="170" spans="1:8" x14ac:dyDescent="0.25">
      <c r="A170" s="41"/>
      <c r="B170" s="26" t="s">
        <v>65</v>
      </c>
      <c r="C170" s="106"/>
      <c r="D170" s="143"/>
      <c r="F170" s="21"/>
      <c r="G170" s="21"/>
    </row>
    <row r="171" spans="1:8" x14ac:dyDescent="0.25">
      <c r="A171" s="41"/>
      <c r="C171" s="131"/>
      <c r="D171" s="144"/>
      <c r="E171" s="119"/>
      <c r="F171" s="94"/>
      <c r="G171" s="94"/>
    </row>
    <row r="172" spans="1:8" x14ac:dyDescent="0.25">
      <c r="A172" s="41"/>
      <c r="D172" s="32"/>
      <c r="E172" s="33"/>
    </row>
    <row r="173" spans="1:8" x14ac:dyDescent="0.25">
      <c r="A173" s="95" t="s">
        <v>18</v>
      </c>
      <c r="B173" s="96" t="s">
        <v>101</v>
      </c>
      <c r="C173" s="133"/>
      <c r="D173" s="142">
        <f>D174+D177</f>
        <v>849800</v>
      </c>
    </row>
    <row r="174" spans="1:8" x14ac:dyDescent="0.25">
      <c r="A174" s="41"/>
      <c r="B174" s="26" t="s">
        <v>109</v>
      </c>
      <c r="D174" s="143">
        <f>SUM(D175:D176)</f>
        <v>849800</v>
      </c>
    </row>
    <row r="175" spans="1:8" x14ac:dyDescent="0.25">
      <c r="A175" s="41"/>
      <c r="C175" s="131">
        <v>43858</v>
      </c>
      <c r="D175" s="146">
        <v>566710</v>
      </c>
      <c r="E175" s="120" t="s">
        <v>290</v>
      </c>
      <c r="F175" s="121">
        <v>1</v>
      </c>
      <c r="G175" s="94">
        <v>30106004</v>
      </c>
      <c r="H175" s="21" t="s">
        <v>289</v>
      </c>
    </row>
    <row r="176" spans="1:8" x14ac:dyDescent="0.25">
      <c r="A176" s="41"/>
      <c r="C176" s="134">
        <v>43831</v>
      </c>
      <c r="D176" s="32">
        <v>283090</v>
      </c>
      <c r="E176" s="33" t="s">
        <v>293</v>
      </c>
      <c r="F176" s="75">
        <v>1</v>
      </c>
      <c r="G176" s="94">
        <v>30106004</v>
      </c>
      <c r="H176" s="21" t="s">
        <v>294</v>
      </c>
    </row>
    <row r="177" spans="1:8" x14ac:dyDescent="0.25">
      <c r="A177" s="41"/>
      <c r="B177" s="26" t="s">
        <v>66</v>
      </c>
      <c r="C177" s="106"/>
      <c r="D177" s="143">
        <f>SUM(D178:D179)</f>
        <v>0</v>
      </c>
      <c r="E177" s="33"/>
      <c r="F177" s="33"/>
      <c r="G177" s="33"/>
    </row>
    <row r="178" spans="1:8" x14ac:dyDescent="0.25">
      <c r="A178" s="41"/>
      <c r="C178" s="131"/>
      <c r="D178" s="144"/>
      <c r="E178" s="119"/>
      <c r="F178" s="94"/>
      <c r="G178" s="94"/>
      <c r="H178" s="122"/>
    </row>
    <row r="179" spans="1:8" x14ac:dyDescent="0.25">
      <c r="A179" s="41"/>
      <c r="C179" s="131"/>
      <c r="D179" s="144"/>
      <c r="E179" s="119"/>
      <c r="F179" s="94"/>
      <c r="G179" s="94"/>
      <c r="H179" s="122"/>
    </row>
    <row r="180" spans="1:8" x14ac:dyDescent="0.25">
      <c r="A180" s="38"/>
      <c r="C180" s="135"/>
    </row>
    <row r="181" spans="1:8" x14ac:dyDescent="0.25">
      <c r="A181" s="95" t="s">
        <v>19</v>
      </c>
      <c r="B181" s="96" t="s">
        <v>21</v>
      </c>
      <c r="C181" s="133"/>
      <c r="D181" s="142">
        <f>+D182</f>
        <v>195489</v>
      </c>
    </row>
    <row r="182" spans="1:8" x14ac:dyDescent="0.25">
      <c r="A182" s="38"/>
      <c r="B182" s="26" t="s">
        <v>22</v>
      </c>
      <c r="D182" s="143">
        <f>SUM(D183:D184)</f>
        <v>195489</v>
      </c>
    </row>
    <row r="183" spans="1:8" x14ac:dyDescent="0.25">
      <c r="A183" s="38"/>
      <c r="C183" s="131">
        <v>43831</v>
      </c>
      <c r="D183" s="144">
        <v>123384</v>
      </c>
      <c r="E183" s="119" t="s">
        <v>232</v>
      </c>
      <c r="F183" s="94">
        <v>1</v>
      </c>
      <c r="G183" s="200"/>
      <c r="H183" s="116"/>
    </row>
    <row r="184" spans="1:8" s="75" customFormat="1" x14ac:dyDescent="0.25">
      <c r="A184" s="38"/>
      <c r="B184" s="26"/>
      <c r="C184" s="134">
        <v>43831</v>
      </c>
      <c r="D184" s="32">
        <v>72105</v>
      </c>
      <c r="E184" s="33" t="s">
        <v>291</v>
      </c>
      <c r="F184" s="75">
        <v>1</v>
      </c>
      <c r="G184" s="81"/>
    </row>
    <row r="185" spans="1:8" x14ac:dyDescent="0.25">
      <c r="A185" s="96" t="s">
        <v>20</v>
      </c>
      <c r="B185" s="96" t="s">
        <v>23</v>
      </c>
      <c r="C185" s="133"/>
      <c r="D185" s="142">
        <f>+D186</f>
        <v>0</v>
      </c>
    </row>
    <row r="186" spans="1:8" x14ac:dyDescent="0.25">
      <c r="B186" s="26" t="s">
        <v>32</v>
      </c>
      <c r="D186" s="143">
        <f>SUM(D187)</f>
        <v>0</v>
      </c>
    </row>
    <row r="187" spans="1:8" x14ac:dyDescent="0.25">
      <c r="A187" s="26"/>
      <c r="C187" s="131"/>
      <c r="D187" s="144"/>
      <c r="E187" s="119"/>
      <c r="F187" s="119"/>
      <c r="G187" s="94"/>
      <c r="H187" s="23"/>
    </row>
    <row r="188" spans="1:8" x14ac:dyDescent="0.25">
      <c r="A188" s="26"/>
      <c r="C188" s="136"/>
      <c r="D188" s="57"/>
      <c r="E188" s="56"/>
      <c r="F188" s="56"/>
      <c r="G188" s="56"/>
    </row>
    <row r="190" spans="1:8" x14ac:dyDescent="0.25">
      <c r="B190" s="26" t="s">
        <v>44</v>
      </c>
      <c r="D190" s="71">
        <v>57121703</v>
      </c>
    </row>
    <row r="191" spans="1:8" x14ac:dyDescent="0.25">
      <c r="B191" s="26" t="s">
        <v>45</v>
      </c>
      <c r="D191" s="71">
        <v>1330000</v>
      </c>
    </row>
    <row r="192" spans="1:8" ht="15.75" thickBot="1" x14ac:dyDescent="0.3">
      <c r="B192" s="26" t="s">
        <v>46</v>
      </c>
      <c r="D192" s="72">
        <v>7340887</v>
      </c>
    </row>
    <row r="193" spans="1:8" ht="15.75" thickTop="1" x14ac:dyDescent="0.25">
      <c r="C193" s="134" t="s">
        <v>39</v>
      </c>
      <c r="D193" s="71">
        <f>SUM(D190:D192)</f>
        <v>65792590</v>
      </c>
      <c r="E193" s="21" t="s">
        <v>40</v>
      </c>
    </row>
    <row r="194" spans="1:8" x14ac:dyDescent="0.25">
      <c r="A194" s="42"/>
      <c r="B194" s="26" t="s">
        <v>24</v>
      </c>
      <c r="D194" s="71">
        <f>+D1</f>
        <v>17104245</v>
      </c>
      <c r="E194" s="51"/>
      <c r="G194" s="51"/>
    </row>
    <row r="195" spans="1:8" ht="15.75" thickBot="1" x14ac:dyDescent="0.3">
      <c r="A195" s="42"/>
      <c r="B195" s="26" t="s">
        <v>25</v>
      </c>
      <c r="D195" s="72">
        <f>-D61</f>
        <v>-11226341</v>
      </c>
      <c r="E195" s="53"/>
      <c r="G195" s="51"/>
    </row>
    <row r="196" spans="1:8" ht="15.75" thickTop="1" x14ac:dyDescent="0.25">
      <c r="A196" s="42"/>
      <c r="B196" s="55" t="s">
        <v>38</v>
      </c>
      <c r="C196" s="137"/>
      <c r="D196" s="73">
        <f>SUM(D194:D195)</f>
        <v>5877904</v>
      </c>
    </row>
    <row r="197" spans="1:8" s="22" customFormat="1" x14ac:dyDescent="0.25">
      <c r="A197" s="26"/>
      <c r="B197" s="44" t="s">
        <v>73</v>
      </c>
      <c r="C197" s="138"/>
      <c r="D197" s="74">
        <f>+D193+D196</f>
        <v>71670494</v>
      </c>
      <c r="F197" s="75"/>
      <c r="G197" s="80"/>
      <c r="H197" s="21"/>
    </row>
    <row r="198" spans="1:8" x14ac:dyDescent="0.25">
      <c r="B198" s="26" t="s">
        <v>42</v>
      </c>
      <c r="D198" s="71">
        <f>SUM(D197:D197)</f>
        <v>71670494</v>
      </c>
      <c r="E198" s="21" t="s">
        <v>40</v>
      </c>
    </row>
    <row r="199" spans="1:8" x14ac:dyDescent="0.25">
      <c r="C199" s="134" t="s">
        <v>41</v>
      </c>
      <c r="D199" s="71">
        <v>58872461</v>
      </c>
    </row>
    <row r="200" spans="1:8" s="22" customFormat="1" x14ac:dyDescent="0.25">
      <c r="A200" s="26"/>
      <c r="B200" s="44" t="s">
        <v>43</v>
      </c>
      <c r="C200" s="138"/>
      <c r="D200" s="74">
        <f>+D199-D198</f>
        <v>-12798033</v>
      </c>
      <c r="F200" s="75"/>
      <c r="G200" s="80"/>
      <c r="H200" s="21"/>
    </row>
    <row r="204" spans="1:8" x14ac:dyDescent="0.25">
      <c r="B204" s="68"/>
    </row>
    <row r="205" spans="1:8" x14ac:dyDescent="0.25">
      <c r="B205" s="68"/>
    </row>
    <row r="206" spans="1:8" x14ac:dyDescent="0.25">
      <c r="B206" s="68"/>
    </row>
    <row r="207" spans="1:8" x14ac:dyDescent="0.25">
      <c r="B207" s="68"/>
    </row>
    <row r="208" spans="1:8" x14ac:dyDescent="0.25">
      <c r="B208" s="68"/>
      <c r="C208" s="139"/>
    </row>
    <row r="209" spans="1:7" x14ac:dyDescent="0.25">
      <c r="B209" s="68"/>
    </row>
    <row r="210" spans="1:7" s="49" customFormat="1" x14ac:dyDescent="0.25">
      <c r="A210" s="28"/>
      <c r="B210" s="68"/>
      <c r="C210" s="134"/>
      <c r="D210" s="47"/>
      <c r="E210" s="21"/>
      <c r="F210" s="75"/>
      <c r="G210" s="80"/>
    </row>
    <row r="211" spans="1:7" s="49" customFormat="1" x14ac:dyDescent="0.25">
      <c r="A211" s="28"/>
      <c r="B211" s="68"/>
      <c r="C211" s="134"/>
      <c r="D211" s="47"/>
      <c r="E211" s="21"/>
      <c r="F211" s="75"/>
      <c r="G211" s="80"/>
    </row>
    <row r="212" spans="1:7" s="49" customFormat="1" x14ac:dyDescent="0.25">
      <c r="A212" s="28"/>
      <c r="B212" s="68"/>
      <c r="C212" s="134"/>
      <c r="D212" s="47"/>
      <c r="E212" s="21"/>
      <c r="F212" s="75"/>
      <c r="G212" s="80"/>
    </row>
    <row r="213" spans="1:7" s="49" customFormat="1" x14ac:dyDescent="0.25">
      <c r="A213" s="28"/>
      <c r="B213" s="68"/>
      <c r="C213" s="134"/>
      <c r="D213" s="47"/>
      <c r="E213" s="21"/>
      <c r="F213" s="75"/>
      <c r="G213" s="80"/>
    </row>
    <row r="214" spans="1:7" s="49" customFormat="1" x14ac:dyDescent="0.25">
      <c r="A214" s="28"/>
      <c r="B214" s="68"/>
      <c r="C214" s="134"/>
      <c r="D214" s="47"/>
      <c r="E214" s="21"/>
      <c r="F214" s="75"/>
      <c r="G214" s="80"/>
    </row>
    <row r="225" spans="3:4" s="21" customFormat="1" ht="12.75" x14ac:dyDescent="0.2">
      <c r="C225" s="106"/>
      <c r="D225" s="47"/>
    </row>
    <row r="226" spans="3:4" s="21" customFormat="1" ht="12.75" x14ac:dyDescent="0.2">
      <c r="C226" s="106"/>
      <c r="D226" s="47"/>
    </row>
    <row r="227" spans="3:4" s="21" customFormat="1" ht="12.75" x14ac:dyDescent="0.2">
      <c r="C227" s="106"/>
      <c r="D227" s="47"/>
    </row>
    <row r="228" spans="3:4" s="21" customFormat="1" ht="12.75" x14ac:dyDescent="0.2">
      <c r="C228" s="106"/>
      <c r="D228" s="47"/>
    </row>
    <row r="229" spans="3:4" s="21" customFormat="1" ht="12.75" x14ac:dyDescent="0.2">
      <c r="C229" s="106"/>
      <c r="D229" s="47"/>
    </row>
    <row r="230" spans="3:4" s="21" customFormat="1" ht="12.75" x14ac:dyDescent="0.2">
      <c r="C230" s="106"/>
      <c r="D230" s="47"/>
    </row>
    <row r="231" spans="3:4" s="21" customFormat="1" ht="12.75" x14ac:dyDescent="0.2">
      <c r="C231" s="106"/>
      <c r="D231" s="47"/>
    </row>
    <row r="232" spans="3:4" s="21" customFormat="1" ht="12.75" x14ac:dyDescent="0.2">
      <c r="C232" s="106"/>
      <c r="D232" s="47"/>
    </row>
    <row r="233" spans="3:4" s="21" customFormat="1" ht="12.75" x14ac:dyDescent="0.2">
      <c r="C233" s="106"/>
      <c r="D233" s="47"/>
    </row>
    <row r="234" spans="3:4" s="21" customFormat="1" ht="12.75" x14ac:dyDescent="0.2">
      <c r="C234" s="106"/>
      <c r="D234" s="47"/>
    </row>
    <row r="235" spans="3:4" s="21" customFormat="1" ht="12.75" x14ac:dyDescent="0.2">
      <c r="C235" s="106"/>
      <c r="D235" s="47"/>
    </row>
    <row r="236" spans="3:4" s="21" customFormat="1" ht="12.75" x14ac:dyDescent="0.2">
      <c r="C236" s="106"/>
      <c r="D236" s="47"/>
    </row>
    <row r="237" spans="3:4" s="21" customFormat="1" ht="12.75" x14ac:dyDescent="0.2">
      <c r="C237" s="106"/>
      <c r="D237" s="47"/>
    </row>
    <row r="238" spans="3:4" s="21" customFormat="1" ht="12.75" x14ac:dyDescent="0.2">
      <c r="C238" s="106"/>
      <c r="D238" s="47"/>
    </row>
    <row r="239" spans="3:4" s="21" customFormat="1" ht="12.75" x14ac:dyDescent="0.2">
      <c r="C239" s="106"/>
      <c r="D239" s="47"/>
    </row>
    <row r="240" spans="3:4" s="21" customFormat="1" ht="12.75" x14ac:dyDescent="0.2">
      <c r="C240" s="106"/>
      <c r="D240" s="47"/>
    </row>
    <row r="241" spans="3:4" s="21" customFormat="1" ht="12.75" x14ac:dyDescent="0.2">
      <c r="C241" s="106"/>
      <c r="D241" s="47"/>
    </row>
  </sheetData>
  <sortState ref="C129:H142">
    <sortCondition ref="C129:C142"/>
  </sortState>
  <pageMargins left="0.31496062992125984" right="0.31496062992125984" top="0.35433070866141736" bottom="0.35433070866141736" header="0.31496062992125984" footer="0.31496062992125984"/>
  <pageSetup scale="63" fitToHeight="5" orientation="landscape" vertic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34"/>
  <sheetViews>
    <sheetView topLeftCell="A34" zoomScale="80" zoomScaleNormal="80" workbookViewId="0">
      <selection activeCell="H54" sqref="H54"/>
    </sheetView>
  </sheetViews>
  <sheetFormatPr baseColWidth="10" defaultColWidth="11.42578125" defaultRowHeight="15" x14ac:dyDescent="0.25"/>
  <cols>
    <col min="1" max="1" width="3.7109375" style="28" bestFit="1" customWidth="1"/>
    <col min="2" max="2" width="12" style="26" customWidth="1"/>
    <col min="3" max="3" width="51.140625" style="49" customWidth="1"/>
    <col min="4" max="4" width="12" style="21" bestFit="1" customWidth="1"/>
    <col min="5" max="5" width="25.28515625" style="21" customWidth="1"/>
    <col min="6" max="6" width="4.28515625" style="21" bestFit="1" customWidth="1"/>
    <col min="7" max="7" width="12" style="106" bestFit="1" customWidth="1"/>
    <col min="8" max="8" width="31.5703125" style="21" customWidth="1"/>
    <col min="9" max="16384" width="11.42578125" style="21"/>
  </cols>
  <sheetData>
    <row r="1" spans="1:8" s="31" customFormat="1" x14ac:dyDescent="0.25">
      <c r="A1" s="30"/>
      <c r="B1" s="27" t="s">
        <v>35</v>
      </c>
      <c r="C1" s="49"/>
      <c r="D1" s="52">
        <f>+D4+D30+D37+D56</f>
        <v>11473142</v>
      </c>
      <c r="G1" s="107"/>
    </row>
    <row r="2" spans="1:8" s="31" customFormat="1" x14ac:dyDescent="0.25">
      <c r="A2" s="30"/>
      <c r="B2" s="27" t="s">
        <v>36</v>
      </c>
      <c r="C2" s="49"/>
      <c r="G2" s="107"/>
    </row>
    <row r="4" spans="1:8" x14ac:dyDescent="0.25">
      <c r="A4" s="95" t="s">
        <v>0</v>
      </c>
      <c r="B4" s="96" t="s">
        <v>1</v>
      </c>
      <c r="C4" s="77"/>
      <c r="D4" s="97">
        <f>+D5+D11+D17+D23+D26+D28</f>
        <v>11337365</v>
      </c>
    </row>
    <row r="5" spans="1:8" s="22" customFormat="1" x14ac:dyDescent="0.25">
      <c r="A5" s="36"/>
      <c r="B5" s="37" t="s">
        <v>2</v>
      </c>
      <c r="C5" s="49"/>
      <c r="D5" s="24">
        <f>SUM(D6:D9)</f>
        <v>7934643</v>
      </c>
      <c r="G5" s="106"/>
      <c r="H5" s="21"/>
    </row>
    <row r="6" spans="1:8" s="22" customFormat="1" x14ac:dyDescent="0.25">
      <c r="A6" s="36"/>
      <c r="B6" s="37"/>
      <c r="C6" s="102">
        <v>43873</v>
      </c>
      <c r="D6" s="104">
        <v>1134561</v>
      </c>
      <c r="E6" s="98" t="s">
        <v>255</v>
      </c>
      <c r="F6" s="98">
        <v>1</v>
      </c>
      <c r="G6" s="106">
        <v>40101001</v>
      </c>
      <c r="H6" s="21" t="s">
        <v>296</v>
      </c>
    </row>
    <row r="7" spans="1:8" s="22" customFormat="1" x14ac:dyDescent="0.25">
      <c r="A7" s="36"/>
      <c r="B7" s="37"/>
      <c r="C7" s="102">
        <v>43873</v>
      </c>
      <c r="D7" s="104">
        <v>2266840</v>
      </c>
      <c r="E7" s="98" t="s">
        <v>255</v>
      </c>
      <c r="F7" s="98">
        <v>1</v>
      </c>
      <c r="G7" s="106">
        <v>40101001</v>
      </c>
      <c r="H7" s="21" t="s">
        <v>135</v>
      </c>
    </row>
    <row r="8" spans="1:8" s="22" customFormat="1" x14ac:dyDescent="0.25">
      <c r="A8" s="36"/>
      <c r="B8" s="37"/>
      <c r="C8" s="102">
        <v>43875</v>
      </c>
      <c r="D8" s="104">
        <v>2266840</v>
      </c>
      <c r="E8" s="98" t="s">
        <v>255</v>
      </c>
      <c r="F8" s="98">
        <v>1</v>
      </c>
      <c r="G8" s="106">
        <v>40101001</v>
      </c>
      <c r="H8" s="21" t="s">
        <v>111</v>
      </c>
    </row>
    <row r="9" spans="1:8" s="22" customFormat="1" x14ac:dyDescent="0.25">
      <c r="A9" s="36"/>
      <c r="B9" s="37"/>
      <c r="C9" s="102">
        <v>43882</v>
      </c>
      <c r="D9" s="104">
        <v>2266402</v>
      </c>
      <c r="E9" s="98" t="s">
        <v>255</v>
      </c>
      <c r="F9" s="98">
        <v>1</v>
      </c>
      <c r="G9" s="106">
        <v>40101001</v>
      </c>
      <c r="H9" s="21" t="s">
        <v>295</v>
      </c>
    </row>
    <row r="10" spans="1:8" s="22" customFormat="1" x14ac:dyDescent="0.25">
      <c r="A10" s="36"/>
      <c r="B10" s="37"/>
      <c r="C10" s="98"/>
      <c r="D10" s="104"/>
      <c r="E10" s="98"/>
      <c r="F10" s="98"/>
      <c r="G10" s="98"/>
      <c r="H10" s="21"/>
    </row>
    <row r="11" spans="1:8" s="22" customFormat="1" x14ac:dyDescent="0.25">
      <c r="A11" s="36"/>
      <c r="B11" s="37" t="s">
        <v>3</v>
      </c>
      <c r="D11" s="24">
        <f>SUM(D12:D15)</f>
        <v>2040453</v>
      </c>
      <c r="G11" s="108"/>
      <c r="H11" s="21"/>
    </row>
    <row r="12" spans="1:8" s="22" customFormat="1" x14ac:dyDescent="0.25">
      <c r="A12" s="36"/>
      <c r="B12" s="37"/>
      <c r="C12" s="102">
        <v>43864</v>
      </c>
      <c r="D12" s="104">
        <v>510088</v>
      </c>
      <c r="E12" s="98" t="s">
        <v>262</v>
      </c>
      <c r="F12" s="98">
        <v>1</v>
      </c>
      <c r="G12" s="106">
        <v>40101002</v>
      </c>
      <c r="H12" s="21" t="s">
        <v>115</v>
      </c>
    </row>
    <row r="13" spans="1:8" s="22" customFormat="1" x14ac:dyDescent="0.25">
      <c r="A13" s="36"/>
      <c r="B13" s="37"/>
      <c r="C13" s="102">
        <v>43864</v>
      </c>
      <c r="D13" s="104">
        <v>510089</v>
      </c>
      <c r="E13" s="98" t="s">
        <v>262</v>
      </c>
      <c r="F13" s="98">
        <v>1</v>
      </c>
      <c r="G13" s="106">
        <v>40101002</v>
      </c>
      <c r="H13" s="21" t="s">
        <v>297</v>
      </c>
    </row>
    <row r="14" spans="1:8" s="22" customFormat="1" x14ac:dyDescent="0.25">
      <c r="A14" s="36"/>
      <c r="B14" s="37"/>
      <c r="C14" s="102">
        <v>43864</v>
      </c>
      <c r="D14" s="104">
        <v>510089</v>
      </c>
      <c r="E14" s="98" t="s">
        <v>262</v>
      </c>
      <c r="F14" s="98">
        <v>1</v>
      </c>
      <c r="G14" s="106">
        <v>40101002</v>
      </c>
      <c r="H14" s="21" t="s">
        <v>298</v>
      </c>
    </row>
    <row r="15" spans="1:8" s="22" customFormat="1" x14ac:dyDescent="0.25">
      <c r="A15" s="36"/>
      <c r="B15" s="37"/>
      <c r="C15" s="102">
        <v>43874</v>
      </c>
      <c r="D15" s="104">
        <v>510187</v>
      </c>
      <c r="E15" s="98" t="s">
        <v>262</v>
      </c>
      <c r="F15" s="98">
        <v>1</v>
      </c>
      <c r="G15" s="106">
        <v>40101002</v>
      </c>
      <c r="H15" s="21" t="s">
        <v>268</v>
      </c>
    </row>
    <row r="16" spans="1:8" s="22" customFormat="1" x14ac:dyDescent="0.25">
      <c r="A16" s="36"/>
      <c r="B16" s="37"/>
      <c r="C16" s="49"/>
      <c r="D16" s="32"/>
      <c r="E16" s="33"/>
      <c r="F16" s="70"/>
      <c r="G16" s="93"/>
      <c r="H16" s="21"/>
    </row>
    <row r="17" spans="1:8" s="22" customFormat="1" x14ac:dyDescent="0.25">
      <c r="A17" s="36"/>
      <c r="B17" s="37" t="s">
        <v>4</v>
      </c>
      <c r="C17" s="49"/>
      <c r="D17" s="24">
        <f>SUM(D18:D22)</f>
        <v>1192212</v>
      </c>
      <c r="F17" s="69"/>
      <c r="G17" s="106"/>
      <c r="H17" s="21"/>
    </row>
    <row r="18" spans="1:8" s="22" customFormat="1" x14ac:dyDescent="0.25">
      <c r="A18" s="36"/>
      <c r="B18" s="37"/>
      <c r="C18" s="102">
        <v>43872</v>
      </c>
      <c r="D18" s="104">
        <v>297699</v>
      </c>
      <c r="E18" s="98" t="s">
        <v>266</v>
      </c>
      <c r="F18" s="98">
        <v>1</v>
      </c>
      <c r="G18" s="106">
        <v>40101003</v>
      </c>
      <c r="H18" s="21" t="s">
        <v>299</v>
      </c>
    </row>
    <row r="19" spans="1:8" s="22" customFormat="1" x14ac:dyDescent="0.25">
      <c r="A19" s="36"/>
      <c r="B19" s="37"/>
      <c r="C19" s="102">
        <v>43872</v>
      </c>
      <c r="D19" s="104">
        <v>297761</v>
      </c>
      <c r="E19" s="98" t="s">
        <v>266</v>
      </c>
      <c r="F19" s="98">
        <v>1</v>
      </c>
      <c r="G19" s="106">
        <v>40101003</v>
      </c>
      <c r="H19" s="21" t="s">
        <v>116</v>
      </c>
    </row>
    <row r="20" spans="1:8" s="22" customFormat="1" x14ac:dyDescent="0.25">
      <c r="A20" s="36"/>
      <c r="B20" s="37"/>
      <c r="C20" s="102">
        <v>43882</v>
      </c>
      <c r="D20" s="104">
        <v>298376</v>
      </c>
      <c r="E20" s="98" t="s">
        <v>266</v>
      </c>
      <c r="F20" s="98">
        <v>1</v>
      </c>
      <c r="G20" s="106">
        <v>40101003</v>
      </c>
      <c r="H20" s="21" t="s">
        <v>123</v>
      </c>
    </row>
    <row r="21" spans="1:8" s="22" customFormat="1" x14ac:dyDescent="0.25">
      <c r="A21" s="36"/>
      <c r="B21" s="37"/>
      <c r="C21" s="102">
        <v>43882</v>
      </c>
      <c r="D21" s="104">
        <v>298376</v>
      </c>
      <c r="E21" s="98" t="s">
        <v>266</v>
      </c>
      <c r="F21" s="98">
        <v>1</v>
      </c>
      <c r="G21" s="106">
        <v>40101003</v>
      </c>
      <c r="H21" s="21" t="s">
        <v>300</v>
      </c>
    </row>
    <row r="22" spans="1:8" s="22" customFormat="1" x14ac:dyDescent="0.25">
      <c r="A22" s="36"/>
      <c r="B22" s="37"/>
      <c r="C22" s="102"/>
      <c r="D22" s="104"/>
      <c r="E22" s="98"/>
      <c r="F22" s="98"/>
      <c r="G22" s="106"/>
      <c r="H22" s="21"/>
    </row>
    <row r="23" spans="1:8" s="22" customFormat="1" x14ac:dyDescent="0.25">
      <c r="A23" s="36"/>
      <c r="B23" s="37" t="s">
        <v>5</v>
      </c>
      <c r="C23" s="49"/>
      <c r="D23" s="24">
        <f>SUM(D24:D24)</f>
        <v>170057</v>
      </c>
      <c r="F23" s="69"/>
      <c r="G23" s="106"/>
      <c r="H23" s="21"/>
    </row>
    <row r="24" spans="1:8" s="22" customFormat="1" x14ac:dyDescent="0.25">
      <c r="A24" s="36"/>
      <c r="B24" s="37"/>
      <c r="C24" s="102">
        <v>43867</v>
      </c>
      <c r="D24" s="104">
        <v>170057</v>
      </c>
      <c r="E24" s="98" t="s">
        <v>266</v>
      </c>
      <c r="F24" s="98">
        <v>1</v>
      </c>
      <c r="G24" s="106">
        <v>40101004</v>
      </c>
      <c r="H24" s="21" t="s">
        <v>301</v>
      </c>
    </row>
    <row r="25" spans="1:8" s="22" customFormat="1" x14ac:dyDescent="0.25">
      <c r="A25" s="36"/>
      <c r="B25" s="37"/>
      <c r="C25" s="48"/>
      <c r="G25" s="108"/>
      <c r="H25" s="21"/>
    </row>
    <row r="26" spans="1:8" s="22" customFormat="1" x14ac:dyDescent="0.25">
      <c r="A26" s="36"/>
      <c r="B26" s="37" t="s">
        <v>6</v>
      </c>
      <c r="C26" s="49"/>
      <c r="D26" s="24">
        <f>SUM(D27)</f>
        <v>0</v>
      </c>
      <c r="F26" s="69"/>
      <c r="G26" s="106"/>
      <c r="H26" s="21"/>
    </row>
    <row r="27" spans="1:8" s="22" customFormat="1" x14ac:dyDescent="0.25">
      <c r="A27" s="36"/>
      <c r="B27" s="37"/>
      <c r="C27" s="49"/>
      <c r="D27" s="32"/>
      <c r="E27" s="33"/>
      <c r="F27" s="70"/>
      <c r="G27" s="93"/>
      <c r="H27" s="21"/>
    </row>
    <row r="28" spans="1:8" s="22" customFormat="1" x14ac:dyDescent="0.25">
      <c r="A28" s="36"/>
      <c r="B28" s="37" t="s">
        <v>51</v>
      </c>
      <c r="C28" s="49"/>
      <c r="D28" s="24">
        <f>SUM(D29:D29)</f>
        <v>0</v>
      </c>
      <c r="F28" s="69"/>
      <c r="G28" s="106"/>
      <c r="H28" s="21"/>
    </row>
    <row r="29" spans="1:8" s="22" customFormat="1" x14ac:dyDescent="0.25">
      <c r="A29" s="38"/>
      <c r="B29" s="26"/>
      <c r="C29" s="49"/>
      <c r="D29" s="21"/>
      <c r="E29" s="21"/>
      <c r="F29" s="33"/>
      <c r="G29" s="108"/>
      <c r="H29" s="21"/>
    </row>
    <row r="30" spans="1:8" s="22" customFormat="1" x14ac:dyDescent="0.25">
      <c r="A30" s="95" t="s">
        <v>7</v>
      </c>
      <c r="B30" s="96" t="s">
        <v>74</v>
      </c>
      <c r="C30" s="77"/>
      <c r="D30" s="97">
        <f>+D31</f>
        <v>0</v>
      </c>
      <c r="E30" s="21"/>
      <c r="F30" s="33"/>
      <c r="G30" s="108"/>
      <c r="H30" s="21"/>
    </row>
    <row r="31" spans="1:8" s="22" customFormat="1" x14ac:dyDescent="0.25">
      <c r="A31" s="35"/>
      <c r="B31" s="26" t="s">
        <v>75</v>
      </c>
      <c r="C31" s="49"/>
      <c r="D31" s="24">
        <f>+D35</f>
        <v>0</v>
      </c>
      <c r="E31" s="21"/>
      <c r="F31" s="33"/>
      <c r="G31" s="108"/>
      <c r="H31" s="21"/>
    </row>
    <row r="32" spans="1:8" s="22" customFormat="1" x14ac:dyDescent="0.25">
      <c r="A32" s="35"/>
      <c r="B32" s="26"/>
      <c r="C32" s="49"/>
      <c r="D32" s="24"/>
      <c r="E32" s="21"/>
      <c r="F32" s="33"/>
      <c r="G32" s="108"/>
      <c r="H32" s="21"/>
    </row>
    <row r="33" spans="1:8" s="22" customFormat="1" x14ac:dyDescent="0.25">
      <c r="A33" s="35"/>
      <c r="B33" s="26"/>
      <c r="C33" s="49"/>
      <c r="D33" s="24"/>
      <c r="E33" s="21"/>
      <c r="F33" s="33"/>
      <c r="G33" s="108"/>
      <c r="H33" s="21"/>
    </row>
    <row r="34" spans="1:8" s="22" customFormat="1" x14ac:dyDescent="0.25">
      <c r="A34" s="35"/>
      <c r="B34" s="26"/>
      <c r="C34" s="49"/>
      <c r="D34" s="24"/>
      <c r="E34" s="21"/>
      <c r="F34" s="33"/>
      <c r="G34" s="108"/>
      <c r="H34" s="21"/>
    </row>
    <row r="36" spans="1:8" x14ac:dyDescent="0.25">
      <c r="A36" s="39"/>
      <c r="B36" s="40"/>
      <c r="D36" s="32"/>
      <c r="E36" s="33"/>
      <c r="F36" s="33"/>
      <c r="G36" s="93"/>
    </row>
    <row r="37" spans="1:8" x14ac:dyDescent="0.25">
      <c r="A37" s="95" t="s">
        <v>8</v>
      </c>
      <c r="B37" s="96" t="s">
        <v>9</v>
      </c>
      <c r="C37" s="77"/>
      <c r="D37" s="97">
        <f>+D39+D42+D47+D51+D54</f>
        <v>0</v>
      </c>
      <c r="F37" s="33"/>
    </row>
    <row r="38" spans="1:8" x14ac:dyDescent="0.25">
      <c r="A38" s="35"/>
      <c r="F38" s="33"/>
    </row>
    <row r="39" spans="1:8" s="22" customFormat="1" x14ac:dyDescent="0.25">
      <c r="A39" s="36"/>
      <c r="B39" s="37" t="s">
        <v>76</v>
      </c>
      <c r="C39" s="49"/>
      <c r="D39" s="24">
        <f>SUM(D40:D40)</f>
        <v>0</v>
      </c>
      <c r="F39" s="33"/>
      <c r="G39" s="108"/>
      <c r="H39" s="21"/>
    </row>
    <row r="40" spans="1:8" s="22" customFormat="1" x14ac:dyDescent="0.25">
      <c r="A40" s="36"/>
      <c r="B40" s="37"/>
      <c r="C40" s="49"/>
      <c r="D40" s="32"/>
      <c r="E40" s="33"/>
      <c r="F40" s="33">
        <v>1</v>
      </c>
      <c r="G40" s="93">
        <v>40102001</v>
      </c>
      <c r="H40" s="21"/>
    </row>
    <row r="41" spans="1:8" s="22" customFormat="1" x14ac:dyDescent="0.25">
      <c r="A41" s="36"/>
      <c r="B41" s="37"/>
      <c r="C41" s="49"/>
      <c r="D41" s="32"/>
      <c r="E41" s="33"/>
      <c r="F41" s="33"/>
      <c r="G41" s="93"/>
      <c r="H41" s="21"/>
    </row>
    <row r="42" spans="1:8" x14ac:dyDescent="0.25">
      <c r="A42" s="36"/>
      <c r="B42" s="37" t="s">
        <v>52</v>
      </c>
      <c r="D42" s="24">
        <f>SUM(D43:D46)</f>
        <v>0</v>
      </c>
      <c r="F42" s="46"/>
    </row>
    <row r="43" spans="1:8" s="76" customFormat="1" x14ac:dyDescent="0.25">
      <c r="A43" s="38"/>
      <c r="C43" s="102"/>
      <c r="D43" s="104"/>
      <c r="E43" s="98"/>
      <c r="F43" s="98"/>
      <c r="G43" s="106"/>
    </row>
    <row r="44" spans="1:8" s="76" customFormat="1" x14ac:dyDescent="0.25">
      <c r="A44" s="38"/>
      <c r="C44" s="102"/>
      <c r="D44" s="104"/>
      <c r="E44" s="98"/>
      <c r="F44" s="98"/>
      <c r="G44" s="106"/>
    </row>
    <row r="45" spans="1:8" s="76" customFormat="1" x14ac:dyDescent="0.25">
      <c r="A45" s="38"/>
      <c r="C45" s="102"/>
      <c r="D45" s="32"/>
      <c r="E45" s="33"/>
      <c r="F45" s="98">
        <v>1</v>
      </c>
      <c r="G45" s="106">
        <v>40103001</v>
      </c>
    </row>
    <row r="46" spans="1:8" s="76" customFormat="1" x14ac:dyDescent="0.25">
      <c r="A46" s="38"/>
      <c r="C46" s="102"/>
      <c r="D46" s="104"/>
      <c r="E46" s="98"/>
      <c r="F46" s="98"/>
      <c r="G46" s="106"/>
    </row>
    <row r="47" spans="1:8" x14ac:dyDescent="0.25">
      <c r="A47" s="38"/>
      <c r="B47" s="37" t="s">
        <v>34</v>
      </c>
      <c r="D47" s="24">
        <f>SUM(D48:D49)</f>
        <v>0</v>
      </c>
    </row>
    <row r="48" spans="1:8" x14ac:dyDescent="0.25">
      <c r="A48" s="38"/>
      <c r="B48" s="37"/>
      <c r="C48" s="102"/>
      <c r="D48" s="104"/>
      <c r="E48" s="98"/>
      <c r="F48" s="98"/>
    </row>
    <row r="49" spans="1:8" x14ac:dyDescent="0.25">
      <c r="A49" s="38"/>
      <c r="B49" s="37"/>
      <c r="C49" s="102"/>
      <c r="D49" s="104"/>
      <c r="E49" s="98"/>
      <c r="F49" s="98"/>
    </row>
    <row r="50" spans="1:8" x14ac:dyDescent="0.25">
      <c r="A50" s="38"/>
      <c r="B50" s="37"/>
      <c r="D50" s="32"/>
      <c r="E50" s="33"/>
      <c r="F50" s="33"/>
      <c r="G50" s="93"/>
    </row>
    <row r="51" spans="1:8" x14ac:dyDescent="0.25">
      <c r="A51" s="38"/>
      <c r="B51" s="37" t="s">
        <v>134</v>
      </c>
      <c r="D51" s="24">
        <f>SUM(D52)</f>
        <v>0</v>
      </c>
      <c r="E51" s="33"/>
      <c r="F51" s="70"/>
      <c r="G51" s="93"/>
    </row>
    <row r="52" spans="1:8" x14ac:dyDescent="0.25">
      <c r="A52" s="38"/>
      <c r="B52" s="37"/>
      <c r="C52" s="21"/>
      <c r="F52" s="70"/>
      <c r="G52" s="93"/>
    </row>
    <row r="53" spans="1:8" x14ac:dyDescent="0.25">
      <c r="A53" s="38"/>
      <c r="B53" s="37"/>
      <c r="D53" s="32"/>
      <c r="E53" s="33"/>
      <c r="F53" s="70"/>
      <c r="G53" s="93"/>
    </row>
    <row r="54" spans="1:8" s="76" customFormat="1" x14ac:dyDescent="0.25">
      <c r="A54" s="38"/>
      <c r="B54" s="37" t="s">
        <v>117</v>
      </c>
      <c r="D54" s="24">
        <f>SUM(D55)</f>
        <v>0</v>
      </c>
      <c r="E54" s="21"/>
      <c r="F54" s="21"/>
      <c r="G54" s="106"/>
    </row>
    <row r="55" spans="1:8" s="76" customFormat="1" x14ac:dyDescent="0.25">
      <c r="A55" s="38"/>
      <c r="E55" s="32"/>
      <c r="F55" s="32"/>
      <c r="G55" s="109"/>
    </row>
    <row r="56" spans="1:8" s="76" customFormat="1" x14ac:dyDescent="0.25">
      <c r="A56" s="95" t="s">
        <v>14</v>
      </c>
      <c r="B56" s="96" t="s">
        <v>53</v>
      </c>
      <c r="C56" s="77"/>
      <c r="D56" s="97">
        <f>+D57</f>
        <v>135777</v>
      </c>
      <c r="E56" s="123"/>
      <c r="F56" s="25"/>
      <c r="G56" s="124"/>
    </row>
    <row r="57" spans="1:8" s="76" customFormat="1" x14ac:dyDescent="0.25">
      <c r="A57" s="38"/>
      <c r="B57" s="37" t="s">
        <v>77</v>
      </c>
      <c r="C57" s="49"/>
      <c r="D57" s="24">
        <f>SUM(D58:D59)</f>
        <v>135777</v>
      </c>
      <c r="E57" s="21"/>
      <c r="F57" s="21"/>
      <c r="G57" s="106"/>
    </row>
    <row r="58" spans="1:8" s="76" customFormat="1" x14ac:dyDescent="0.25">
      <c r="A58" s="26"/>
      <c r="B58" s="26"/>
      <c r="C58" s="102">
        <v>43882</v>
      </c>
      <c r="D58" s="104">
        <v>134946</v>
      </c>
      <c r="E58" s="98" t="s">
        <v>302</v>
      </c>
      <c r="F58" s="98">
        <v>1</v>
      </c>
      <c r="G58" s="106"/>
      <c r="H58" s="125"/>
    </row>
    <row r="59" spans="1:8" s="76" customFormat="1" x14ac:dyDescent="0.25">
      <c r="A59" s="26"/>
      <c r="B59" s="26"/>
      <c r="C59" s="102">
        <v>43881</v>
      </c>
      <c r="D59" s="104">
        <v>831</v>
      </c>
      <c r="E59" s="98" t="s">
        <v>327</v>
      </c>
      <c r="F59" s="98"/>
      <c r="G59" s="106"/>
      <c r="H59" s="125"/>
    </row>
    <row r="60" spans="1:8" s="76" customFormat="1" x14ac:dyDescent="0.25">
      <c r="A60" s="26"/>
      <c r="B60" s="26"/>
      <c r="C60" s="102"/>
      <c r="D60" s="104"/>
      <c r="E60" s="98"/>
      <c r="F60" s="98"/>
      <c r="G60" s="98"/>
    </row>
    <row r="61" spans="1:8" s="76" customFormat="1" x14ac:dyDescent="0.25">
      <c r="A61" s="26"/>
      <c r="B61" s="26"/>
      <c r="C61" s="102"/>
      <c r="D61" s="104"/>
      <c r="E61" s="98"/>
      <c r="F61" s="98"/>
      <c r="G61" s="98"/>
    </row>
    <row r="62" spans="1:8" s="76" customFormat="1" x14ac:dyDescent="0.25">
      <c r="A62" s="28"/>
      <c r="B62" s="27" t="s">
        <v>11</v>
      </c>
      <c r="C62" s="49"/>
      <c r="D62" s="52">
        <f>+D65+D84+D105+D131+D146+D170+D179+D185</f>
        <v>6727352</v>
      </c>
      <c r="E62" s="21"/>
      <c r="F62" s="21"/>
      <c r="G62" s="106"/>
    </row>
    <row r="63" spans="1:8" s="76" customFormat="1" x14ac:dyDescent="0.25">
      <c r="A63" s="28"/>
      <c r="B63" s="27" t="s">
        <v>37</v>
      </c>
      <c r="C63" s="49"/>
      <c r="D63" s="21"/>
      <c r="E63" s="21"/>
      <c r="F63" s="21"/>
      <c r="G63" s="106"/>
    </row>
    <row r="65" spans="1:8" x14ac:dyDescent="0.25">
      <c r="A65" s="95" t="s">
        <v>0</v>
      </c>
      <c r="B65" s="96" t="s">
        <v>12</v>
      </c>
      <c r="C65" s="77"/>
      <c r="D65" s="97">
        <f>+D66+D75+D78+D81</f>
        <v>4590187</v>
      </c>
      <c r="F65" s="33"/>
    </row>
    <row r="66" spans="1:8" x14ac:dyDescent="0.25">
      <c r="A66" s="38"/>
      <c r="B66" s="26" t="s">
        <v>71</v>
      </c>
      <c r="D66" s="24">
        <f>SUM(D67:D71)</f>
        <v>4363041</v>
      </c>
    </row>
    <row r="67" spans="1:8" x14ac:dyDescent="0.25">
      <c r="A67" s="38"/>
      <c r="C67" s="102">
        <v>43889</v>
      </c>
      <c r="D67" s="104">
        <v>3940643</v>
      </c>
      <c r="E67" s="119" t="s">
        <v>275</v>
      </c>
      <c r="F67" s="98">
        <v>1</v>
      </c>
      <c r="G67" s="106">
        <v>20104008</v>
      </c>
    </row>
    <row r="68" spans="1:8" x14ac:dyDescent="0.25">
      <c r="A68" s="38"/>
      <c r="C68" s="102">
        <v>43889</v>
      </c>
      <c r="D68" s="104">
        <v>100000</v>
      </c>
      <c r="E68" s="119" t="s">
        <v>275</v>
      </c>
      <c r="F68" s="98">
        <v>1</v>
      </c>
      <c r="G68" s="106">
        <v>20104008</v>
      </c>
    </row>
    <row r="69" spans="1:8" x14ac:dyDescent="0.25">
      <c r="A69" s="38"/>
      <c r="C69" s="102">
        <v>43889</v>
      </c>
      <c r="D69" s="104">
        <v>100000</v>
      </c>
      <c r="E69" s="119" t="s">
        <v>275</v>
      </c>
      <c r="F69" s="98">
        <v>1</v>
      </c>
      <c r="G69" s="106">
        <v>20104008</v>
      </c>
    </row>
    <row r="70" spans="1:8" x14ac:dyDescent="0.25">
      <c r="A70" s="38"/>
      <c r="C70" s="102">
        <v>43889</v>
      </c>
      <c r="D70" s="104">
        <v>191421</v>
      </c>
      <c r="E70" s="119" t="s">
        <v>275</v>
      </c>
      <c r="F70" s="98">
        <v>1</v>
      </c>
      <c r="G70" s="106">
        <v>20104008</v>
      </c>
    </row>
    <row r="71" spans="1:8" x14ac:dyDescent="0.25">
      <c r="A71" s="38"/>
      <c r="C71" s="102">
        <v>43889</v>
      </c>
      <c r="D71" s="104">
        <v>30977</v>
      </c>
      <c r="E71" s="119" t="s">
        <v>275</v>
      </c>
      <c r="F71" s="98">
        <v>1</v>
      </c>
      <c r="G71" s="106">
        <v>20104008</v>
      </c>
    </row>
    <row r="72" spans="1:8" x14ac:dyDescent="0.25">
      <c r="A72" s="38"/>
      <c r="C72" s="21"/>
      <c r="D72" s="104"/>
      <c r="E72" s="98"/>
      <c r="F72" s="98"/>
    </row>
    <row r="73" spans="1:8" x14ac:dyDescent="0.25">
      <c r="A73" s="38"/>
      <c r="C73" s="102"/>
      <c r="D73" s="104"/>
      <c r="E73" s="98"/>
      <c r="F73" s="98"/>
    </row>
    <row r="74" spans="1:8" x14ac:dyDescent="0.25">
      <c r="A74" s="38"/>
      <c r="C74" s="102"/>
      <c r="D74" s="104"/>
      <c r="E74" s="98"/>
      <c r="F74" s="98"/>
    </row>
    <row r="75" spans="1:8" x14ac:dyDescent="0.25">
      <c r="B75" s="26" t="s">
        <v>129</v>
      </c>
      <c r="D75" s="67">
        <f>SUM(D76)</f>
        <v>0</v>
      </c>
      <c r="E75" s="33"/>
      <c r="F75" s="70"/>
      <c r="G75" s="93"/>
    </row>
    <row r="76" spans="1:8" x14ac:dyDescent="0.25">
      <c r="A76" s="38"/>
      <c r="C76" s="102"/>
      <c r="D76" s="105"/>
      <c r="E76" s="98"/>
      <c r="F76" s="98"/>
      <c r="G76" s="94"/>
    </row>
    <row r="77" spans="1:8" x14ac:dyDescent="0.25">
      <c r="A77" s="38"/>
      <c r="D77" s="32"/>
      <c r="E77" s="33"/>
      <c r="F77" s="33"/>
      <c r="G77" s="93"/>
    </row>
    <row r="78" spans="1:8" x14ac:dyDescent="0.25">
      <c r="A78" s="38"/>
      <c r="B78" s="26" t="s">
        <v>67</v>
      </c>
      <c r="D78" s="24">
        <f>SUM(D79)</f>
        <v>227146</v>
      </c>
      <c r="F78" s="33"/>
    </row>
    <row r="79" spans="1:8" x14ac:dyDescent="0.25">
      <c r="A79" s="38"/>
      <c r="C79" s="102">
        <v>43878</v>
      </c>
      <c r="D79" s="104">
        <v>227146</v>
      </c>
      <c r="E79" s="98" t="s">
        <v>303</v>
      </c>
      <c r="F79" s="98">
        <v>1</v>
      </c>
      <c r="G79" s="106">
        <v>30102002</v>
      </c>
      <c r="H79" s="21" t="s">
        <v>304</v>
      </c>
    </row>
    <row r="80" spans="1:8" x14ac:dyDescent="0.25">
      <c r="A80" s="38"/>
      <c r="D80" s="32"/>
      <c r="E80" s="33"/>
      <c r="F80" s="33"/>
      <c r="G80" s="93"/>
    </row>
    <row r="81" spans="1:7" x14ac:dyDescent="0.25">
      <c r="B81" s="26" t="s">
        <v>78</v>
      </c>
      <c r="D81" s="24">
        <f>+D82</f>
        <v>0</v>
      </c>
      <c r="F81" s="33"/>
    </row>
    <row r="82" spans="1:7" x14ac:dyDescent="0.25">
      <c r="A82" s="38"/>
      <c r="D82" s="32"/>
      <c r="E82" s="33"/>
      <c r="F82" s="33"/>
      <c r="G82" s="93"/>
    </row>
    <row r="84" spans="1:7" x14ac:dyDescent="0.25">
      <c r="A84" s="95" t="s">
        <v>7</v>
      </c>
      <c r="B84" s="96" t="s">
        <v>15</v>
      </c>
      <c r="C84" s="77"/>
      <c r="D84" s="97">
        <f>+D85+D89+D100+D97+D93</f>
        <v>1329161</v>
      </c>
    </row>
    <row r="85" spans="1:7" x14ac:dyDescent="0.25">
      <c r="A85" s="38"/>
      <c r="B85" s="26" t="s">
        <v>56</v>
      </c>
      <c r="D85" s="24">
        <f>SUM(D86:D87)</f>
        <v>993574</v>
      </c>
    </row>
    <row r="86" spans="1:7" x14ac:dyDescent="0.25">
      <c r="A86" s="38"/>
      <c r="C86" s="102">
        <v>43864</v>
      </c>
      <c r="D86" s="32">
        <v>495871</v>
      </c>
      <c r="E86" s="33" t="s">
        <v>305</v>
      </c>
      <c r="F86" s="33">
        <v>1</v>
      </c>
      <c r="G86" s="93">
        <v>30104001</v>
      </c>
    </row>
    <row r="87" spans="1:7" x14ac:dyDescent="0.25">
      <c r="A87" s="38"/>
      <c r="C87" s="102">
        <v>43887</v>
      </c>
      <c r="D87" s="32">
        <v>497703</v>
      </c>
      <c r="E87" s="33" t="s">
        <v>306</v>
      </c>
      <c r="F87" s="33">
        <v>1</v>
      </c>
      <c r="G87" s="93">
        <v>30104001</v>
      </c>
    </row>
    <row r="88" spans="1:7" x14ac:dyDescent="0.25">
      <c r="A88" s="38"/>
      <c r="D88" s="32"/>
      <c r="E88" s="33"/>
      <c r="F88" s="33"/>
      <c r="G88" s="93"/>
    </row>
    <row r="89" spans="1:7" x14ac:dyDescent="0.25">
      <c r="A89" s="38"/>
      <c r="B89" s="26" t="s">
        <v>57</v>
      </c>
      <c r="D89" s="24">
        <f>SUM(D90:D91)</f>
        <v>299903</v>
      </c>
      <c r="F89" s="33"/>
    </row>
    <row r="90" spans="1:7" x14ac:dyDescent="0.25">
      <c r="A90" s="38"/>
      <c r="C90" s="102">
        <v>43864</v>
      </c>
      <c r="D90" s="104">
        <v>105711</v>
      </c>
      <c r="E90" s="98" t="s">
        <v>307</v>
      </c>
      <c r="F90" s="98">
        <v>1</v>
      </c>
      <c r="G90" s="106">
        <v>30104002</v>
      </c>
    </row>
    <row r="91" spans="1:7" x14ac:dyDescent="0.25">
      <c r="A91" s="38"/>
      <c r="C91" s="102">
        <v>43887</v>
      </c>
      <c r="D91" s="32">
        <v>194192</v>
      </c>
      <c r="E91" s="33" t="s">
        <v>308</v>
      </c>
      <c r="F91" s="70">
        <v>1</v>
      </c>
      <c r="G91" s="93">
        <v>30104002</v>
      </c>
    </row>
    <row r="92" spans="1:7" x14ac:dyDescent="0.25">
      <c r="A92" s="38"/>
      <c r="D92" s="32"/>
      <c r="E92" s="33"/>
      <c r="F92" s="70"/>
      <c r="G92" s="93"/>
    </row>
    <row r="93" spans="1:7" x14ac:dyDescent="0.25">
      <c r="A93" s="38"/>
      <c r="B93" s="26" t="s">
        <v>97</v>
      </c>
      <c r="D93" s="24">
        <f>SUM(D94:D95)</f>
        <v>0</v>
      </c>
      <c r="E93" s="33"/>
      <c r="F93" s="75"/>
      <c r="G93" s="80"/>
    </row>
    <row r="94" spans="1:7" x14ac:dyDescent="0.25">
      <c r="A94" s="38"/>
      <c r="C94" s="102"/>
      <c r="D94" s="104"/>
      <c r="E94" s="98"/>
      <c r="F94" s="98"/>
      <c r="G94" s="94"/>
    </row>
    <row r="95" spans="1:7" x14ac:dyDescent="0.25">
      <c r="A95" s="38"/>
      <c r="C95" s="102"/>
      <c r="D95" s="104"/>
      <c r="E95" s="98"/>
      <c r="F95" s="98"/>
      <c r="G95" s="94"/>
    </row>
    <row r="96" spans="1:7" x14ac:dyDescent="0.25">
      <c r="A96" s="38"/>
      <c r="C96" s="99"/>
      <c r="D96" s="100"/>
      <c r="E96" s="101"/>
      <c r="F96" s="94"/>
      <c r="G96" s="94"/>
    </row>
    <row r="97" spans="1:7" x14ac:dyDescent="0.25">
      <c r="A97" s="38"/>
      <c r="B97" s="26" t="s">
        <v>58</v>
      </c>
      <c r="D97" s="24">
        <f>SUM(D98)</f>
        <v>0</v>
      </c>
    </row>
    <row r="98" spans="1:7" x14ac:dyDescent="0.25">
      <c r="A98" s="38"/>
      <c r="C98" s="102"/>
      <c r="D98" s="104"/>
      <c r="E98" s="98"/>
      <c r="F98" s="98"/>
    </row>
    <row r="99" spans="1:7" x14ac:dyDescent="0.25">
      <c r="A99" s="38"/>
      <c r="C99" s="99"/>
      <c r="D99" s="100"/>
      <c r="E99" s="101"/>
      <c r="F99" s="94"/>
      <c r="G99" s="103"/>
    </row>
    <row r="100" spans="1:7" x14ac:dyDescent="0.25">
      <c r="A100" s="38"/>
      <c r="B100" s="26" t="s">
        <v>102</v>
      </c>
      <c r="D100" s="24">
        <f>SUM(D101)</f>
        <v>35684</v>
      </c>
    </row>
    <row r="101" spans="1:7" x14ac:dyDescent="0.25">
      <c r="A101" s="38"/>
      <c r="C101" s="102">
        <v>43866</v>
      </c>
      <c r="D101" s="105">
        <v>35684</v>
      </c>
      <c r="E101" s="98" t="s">
        <v>309</v>
      </c>
      <c r="F101" s="98">
        <v>1</v>
      </c>
      <c r="G101" s="106">
        <v>30104004</v>
      </c>
    </row>
    <row r="102" spans="1:7" x14ac:dyDescent="0.25">
      <c r="A102" s="38"/>
      <c r="C102" s="60"/>
      <c r="D102" s="58"/>
      <c r="E102" s="59"/>
      <c r="F102" s="59"/>
      <c r="G102" s="110"/>
    </row>
    <row r="103" spans="1:7" x14ac:dyDescent="0.25">
      <c r="A103" s="38"/>
      <c r="D103" s="32"/>
      <c r="E103" s="33"/>
      <c r="G103" s="93"/>
    </row>
    <row r="104" spans="1:7" x14ac:dyDescent="0.25">
      <c r="A104" s="38"/>
      <c r="D104" s="32"/>
      <c r="E104" s="33"/>
      <c r="F104" s="70"/>
      <c r="G104" s="93"/>
    </row>
    <row r="105" spans="1:7" x14ac:dyDescent="0.25">
      <c r="A105" s="95" t="s">
        <v>8</v>
      </c>
      <c r="B105" s="96" t="s">
        <v>79</v>
      </c>
      <c r="C105" s="77"/>
      <c r="D105" s="97">
        <f>+D106+D108+D116+D120+D122+D128</f>
        <v>103504</v>
      </c>
      <c r="E105" s="51">
        <f>D105-D108-D118</f>
        <v>31500</v>
      </c>
      <c r="F105" s="33"/>
    </row>
    <row r="106" spans="1:7" x14ac:dyDescent="0.25">
      <c r="A106" s="38"/>
      <c r="B106" s="26" t="s">
        <v>59</v>
      </c>
      <c r="D106" s="24">
        <f>SUM(D107:D107)</f>
        <v>0</v>
      </c>
      <c r="F106" s="45"/>
    </row>
    <row r="107" spans="1:7" x14ac:dyDescent="0.25">
      <c r="A107" s="29"/>
      <c r="B107" s="29"/>
      <c r="D107" s="32"/>
      <c r="E107" s="33"/>
      <c r="F107" s="70"/>
      <c r="G107" s="93"/>
    </row>
    <row r="108" spans="1:7" x14ac:dyDescent="0.25">
      <c r="B108" s="26" t="s">
        <v>60</v>
      </c>
      <c r="C108" s="23"/>
      <c r="D108" s="24">
        <f>SUM(D109:D112)</f>
        <v>72004</v>
      </c>
    </row>
    <row r="109" spans="1:7" x14ac:dyDescent="0.25">
      <c r="C109" s="102">
        <v>43831</v>
      </c>
      <c r="D109" s="105">
        <v>31205</v>
      </c>
      <c r="E109" s="21" t="s">
        <v>310</v>
      </c>
      <c r="F109" s="21">
        <v>1</v>
      </c>
      <c r="G109" s="106" t="s">
        <v>314</v>
      </c>
    </row>
    <row r="110" spans="1:7" x14ac:dyDescent="0.25">
      <c r="C110" s="102">
        <v>43831</v>
      </c>
      <c r="D110" s="105">
        <v>8999</v>
      </c>
      <c r="E110" s="21" t="s">
        <v>311</v>
      </c>
      <c r="F110" s="21">
        <v>1</v>
      </c>
      <c r="G110" s="106" t="s">
        <v>314</v>
      </c>
    </row>
    <row r="111" spans="1:7" x14ac:dyDescent="0.25">
      <c r="C111" s="102">
        <v>43831</v>
      </c>
      <c r="D111" s="105">
        <v>18810</v>
      </c>
      <c r="E111" s="21" t="s">
        <v>312</v>
      </c>
      <c r="F111" s="21">
        <v>1</v>
      </c>
      <c r="G111" s="106" t="s">
        <v>314</v>
      </c>
    </row>
    <row r="112" spans="1:7" x14ac:dyDescent="0.25">
      <c r="C112" s="102">
        <v>43831</v>
      </c>
      <c r="D112" s="105">
        <v>12990</v>
      </c>
      <c r="E112" s="21" t="s">
        <v>313</v>
      </c>
      <c r="F112" s="21">
        <v>1</v>
      </c>
      <c r="G112" s="106" t="s">
        <v>314</v>
      </c>
    </row>
    <row r="113" spans="1:8" x14ac:dyDescent="0.25">
      <c r="C113" s="23"/>
      <c r="D113" s="24"/>
    </row>
    <row r="114" spans="1:8" x14ac:dyDescent="0.25">
      <c r="A114" s="29"/>
      <c r="B114" s="29"/>
      <c r="D114" s="32"/>
      <c r="E114" s="33"/>
      <c r="F114" s="33"/>
      <c r="G114" s="93"/>
      <c r="H114" s="25"/>
    </row>
    <row r="115" spans="1:8" x14ac:dyDescent="0.25">
      <c r="A115" s="29"/>
      <c r="B115" s="29"/>
      <c r="D115" s="32"/>
      <c r="E115" s="33"/>
      <c r="F115" s="33"/>
      <c r="G115" s="93"/>
    </row>
    <row r="116" spans="1:8" x14ac:dyDescent="0.25">
      <c r="A116" s="29"/>
      <c r="B116" s="26" t="s">
        <v>68</v>
      </c>
      <c r="C116" s="23"/>
      <c r="D116" s="24">
        <f>SUM(D117:D118)</f>
        <v>0</v>
      </c>
    </row>
    <row r="117" spans="1:8" x14ac:dyDescent="0.25">
      <c r="C117" s="102"/>
      <c r="D117" s="104"/>
      <c r="E117" s="98"/>
      <c r="F117" s="98"/>
    </row>
    <row r="118" spans="1:8" x14ac:dyDescent="0.25">
      <c r="C118" s="102"/>
      <c r="D118" s="104"/>
      <c r="E118" s="98"/>
      <c r="F118" s="98"/>
      <c r="H118" s="387"/>
    </row>
    <row r="119" spans="1:8" x14ac:dyDescent="0.25">
      <c r="H119" s="387"/>
    </row>
    <row r="120" spans="1:8" x14ac:dyDescent="0.25">
      <c r="B120" s="26" t="s">
        <v>69</v>
      </c>
      <c r="D120" s="24">
        <f>+D121</f>
        <v>0</v>
      </c>
      <c r="F120" s="33"/>
    </row>
    <row r="121" spans="1:8" x14ac:dyDescent="0.25">
      <c r="D121" s="24"/>
      <c r="F121" s="33"/>
    </row>
    <row r="122" spans="1:8" x14ac:dyDescent="0.25">
      <c r="B122" s="26" t="s">
        <v>80</v>
      </c>
      <c r="D122" s="24">
        <f>SUM(D123:D124)</f>
        <v>31500</v>
      </c>
      <c r="F122" s="33"/>
    </row>
    <row r="123" spans="1:8" x14ac:dyDescent="0.25">
      <c r="C123" s="102">
        <v>43862</v>
      </c>
      <c r="D123" s="32">
        <v>11500</v>
      </c>
      <c r="E123" s="33" t="s">
        <v>315</v>
      </c>
      <c r="F123" s="33">
        <v>1</v>
      </c>
      <c r="G123" s="93">
        <v>30109001</v>
      </c>
    </row>
    <row r="124" spans="1:8" x14ac:dyDescent="0.25">
      <c r="C124" s="102">
        <v>43889</v>
      </c>
      <c r="D124" s="32">
        <v>20000</v>
      </c>
      <c r="E124" s="33" t="s">
        <v>316</v>
      </c>
      <c r="F124" s="33">
        <v>1</v>
      </c>
      <c r="G124" s="93">
        <v>30109001</v>
      </c>
    </row>
    <row r="125" spans="1:8" x14ac:dyDescent="0.25">
      <c r="D125" s="32"/>
      <c r="E125" s="33"/>
      <c r="F125" s="33"/>
      <c r="G125" s="93"/>
    </row>
    <row r="126" spans="1:8" x14ac:dyDescent="0.25">
      <c r="D126" s="32"/>
      <c r="E126" s="33"/>
      <c r="F126" s="33"/>
      <c r="G126" s="93"/>
    </row>
    <row r="127" spans="1:8" x14ac:dyDescent="0.25">
      <c r="D127" s="32"/>
      <c r="E127" s="33"/>
      <c r="F127" s="33"/>
      <c r="G127" s="93"/>
    </row>
    <row r="128" spans="1:8" x14ac:dyDescent="0.25">
      <c r="A128" s="35"/>
      <c r="B128" s="26" t="s">
        <v>70</v>
      </c>
      <c r="C128" s="23"/>
      <c r="D128" s="24">
        <f>+D129</f>
        <v>0</v>
      </c>
      <c r="F128" s="33"/>
    </row>
    <row r="129" spans="1:8" x14ac:dyDescent="0.25">
      <c r="A129" s="35"/>
      <c r="F129" s="33"/>
    </row>
    <row r="130" spans="1:8" x14ac:dyDescent="0.25">
      <c r="A130" s="35"/>
      <c r="F130" s="33"/>
    </row>
    <row r="131" spans="1:8" x14ac:dyDescent="0.25">
      <c r="A131" s="95" t="s">
        <v>14</v>
      </c>
      <c r="B131" s="96" t="s">
        <v>13</v>
      </c>
      <c r="C131" s="77"/>
      <c r="D131" s="97">
        <f>+D132+D135+D138+D142</f>
        <v>159696</v>
      </c>
      <c r="F131" s="33"/>
    </row>
    <row r="132" spans="1:8" x14ac:dyDescent="0.25">
      <c r="A132" s="38"/>
      <c r="B132" s="26" t="s">
        <v>61</v>
      </c>
      <c r="D132" s="24">
        <f>SUM(D133:D133)</f>
        <v>61007</v>
      </c>
      <c r="F132" s="33"/>
    </row>
    <row r="133" spans="1:8" x14ac:dyDescent="0.25">
      <c r="A133" s="38"/>
      <c r="C133" s="102">
        <v>43876</v>
      </c>
      <c r="D133" s="104">
        <v>61007</v>
      </c>
      <c r="E133" s="98" t="s">
        <v>317</v>
      </c>
      <c r="F133" s="98">
        <v>1</v>
      </c>
      <c r="G133" s="106">
        <v>30103001</v>
      </c>
      <c r="H133" s="21" t="s">
        <v>318</v>
      </c>
    </row>
    <row r="134" spans="1:8" x14ac:dyDescent="0.25">
      <c r="A134" s="38"/>
      <c r="C134" s="102"/>
      <c r="D134" s="104"/>
      <c r="E134" s="98"/>
      <c r="F134" s="98"/>
    </row>
    <row r="135" spans="1:8" x14ac:dyDescent="0.25">
      <c r="A135" s="38"/>
      <c r="B135" s="26" t="s">
        <v>62</v>
      </c>
      <c r="D135" s="24">
        <f>SUM(D136:D137)</f>
        <v>0</v>
      </c>
      <c r="F135" s="33"/>
    </row>
    <row r="136" spans="1:8" x14ac:dyDescent="0.25">
      <c r="A136" s="38"/>
      <c r="D136" s="32"/>
      <c r="E136" s="33"/>
      <c r="F136" s="33"/>
      <c r="G136" s="93"/>
    </row>
    <row r="137" spans="1:8" x14ac:dyDescent="0.25">
      <c r="A137" s="38"/>
      <c r="D137" s="32"/>
      <c r="E137" s="33"/>
      <c r="F137" s="33"/>
      <c r="G137" s="93"/>
    </row>
    <row r="138" spans="1:8" x14ac:dyDescent="0.25">
      <c r="A138" s="38"/>
      <c r="B138" s="26" t="s">
        <v>99</v>
      </c>
      <c r="D138" s="24">
        <f>SUM(D139:D140)</f>
        <v>98689</v>
      </c>
    </row>
    <row r="139" spans="1:8" x14ac:dyDescent="0.25">
      <c r="A139" s="38"/>
      <c r="C139" s="102">
        <v>43857</v>
      </c>
      <c r="D139" s="104">
        <v>98689</v>
      </c>
      <c r="E139" s="98" t="s">
        <v>288</v>
      </c>
      <c r="F139" s="98">
        <v>1</v>
      </c>
      <c r="G139" s="94">
        <v>30103007</v>
      </c>
      <c r="H139" s="21" t="s">
        <v>319</v>
      </c>
    </row>
    <row r="140" spans="1:8" x14ac:dyDescent="0.25">
      <c r="A140" s="38"/>
      <c r="D140" s="32"/>
      <c r="E140" s="33"/>
      <c r="F140" s="33">
        <v>1</v>
      </c>
      <c r="G140" s="93">
        <v>20102001</v>
      </c>
      <c r="H140" s="21" t="s">
        <v>119</v>
      </c>
    </row>
    <row r="141" spans="1:8" x14ac:dyDescent="0.25">
      <c r="A141" s="38"/>
      <c r="D141" s="32"/>
      <c r="E141" s="33"/>
      <c r="F141" s="33"/>
      <c r="G141" s="93"/>
    </row>
    <row r="142" spans="1:8" x14ac:dyDescent="0.25">
      <c r="A142" s="38"/>
      <c r="B142" s="26" t="s">
        <v>72</v>
      </c>
      <c r="D142" s="24">
        <f>SUM(D143)</f>
        <v>0</v>
      </c>
      <c r="F142" s="33"/>
    </row>
    <row r="143" spans="1:8" x14ac:dyDescent="0.25">
      <c r="A143" s="41"/>
      <c r="D143" s="32"/>
      <c r="E143" s="33"/>
      <c r="F143" s="33"/>
      <c r="G143" s="93"/>
    </row>
    <row r="144" spans="1:8" x14ac:dyDescent="0.25">
      <c r="A144" s="38"/>
      <c r="D144" s="32"/>
      <c r="E144" s="33"/>
      <c r="F144" s="70"/>
      <c r="G144" s="93"/>
    </row>
    <row r="145" spans="1:7" x14ac:dyDescent="0.25">
      <c r="A145" s="38"/>
      <c r="D145" s="32"/>
      <c r="E145" s="33"/>
      <c r="F145" s="70"/>
      <c r="G145" s="93"/>
    </row>
    <row r="146" spans="1:7" x14ac:dyDescent="0.25">
      <c r="A146" s="95" t="s">
        <v>16</v>
      </c>
      <c r="B146" s="96" t="s">
        <v>17</v>
      </c>
      <c r="C146" s="77"/>
      <c r="D146" s="97">
        <f>+D147+D149+D154+D157+D159+D162+D166</f>
        <v>427680</v>
      </c>
      <c r="F146" s="75"/>
      <c r="G146" s="80"/>
    </row>
    <row r="147" spans="1:7" x14ac:dyDescent="0.25">
      <c r="A147" s="41"/>
      <c r="B147" s="26" t="s">
        <v>131</v>
      </c>
      <c r="D147" s="24">
        <f>+D148</f>
        <v>0</v>
      </c>
      <c r="F147" s="75"/>
      <c r="G147" s="80"/>
    </row>
    <row r="148" spans="1:7" x14ac:dyDescent="0.25">
      <c r="A148" s="41"/>
      <c r="D148" s="24"/>
      <c r="E148" s="32"/>
      <c r="F148" s="75"/>
      <c r="G148" s="80"/>
    </row>
    <row r="149" spans="1:7" x14ac:dyDescent="0.25">
      <c r="A149" s="41"/>
      <c r="B149" s="26" t="s">
        <v>63</v>
      </c>
      <c r="D149" s="24">
        <f>SUM(D150:D153)</f>
        <v>0</v>
      </c>
      <c r="F149" s="75"/>
      <c r="G149" s="80"/>
    </row>
    <row r="150" spans="1:7" x14ac:dyDescent="0.25">
      <c r="A150" s="41"/>
      <c r="C150" s="99"/>
      <c r="D150" s="100"/>
      <c r="E150" s="101"/>
      <c r="F150" s="94"/>
      <c r="G150" s="103"/>
    </row>
    <row r="151" spans="1:7" x14ac:dyDescent="0.25">
      <c r="A151" s="38"/>
      <c r="D151" s="32"/>
      <c r="E151" s="33"/>
      <c r="F151" s="33"/>
      <c r="G151" s="62"/>
    </row>
    <row r="152" spans="1:7" x14ac:dyDescent="0.25">
      <c r="A152" s="38"/>
      <c r="D152" s="32"/>
      <c r="E152" s="33"/>
      <c r="F152" s="33"/>
      <c r="G152" s="62"/>
    </row>
    <row r="153" spans="1:7" x14ac:dyDescent="0.25">
      <c r="A153" s="38"/>
      <c r="D153" s="32"/>
      <c r="E153" s="33"/>
      <c r="F153" s="33"/>
      <c r="G153" s="62"/>
    </row>
    <row r="154" spans="1:7" x14ac:dyDescent="0.25">
      <c r="A154" s="41"/>
      <c r="B154" s="26" t="s">
        <v>64</v>
      </c>
      <c r="C154" s="23"/>
      <c r="D154" s="24">
        <f>SUM(D155:D155)</f>
        <v>0</v>
      </c>
      <c r="F154" s="75"/>
      <c r="G154" s="80"/>
    </row>
    <row r="155" spans="1:7" x14ac:dyDescent="0.25">
      <c r="A155" s="41"/>
      <c r="D155" s="32"/>
      <c r="E155" s="33"/>
      <c r="F155" s="75"/>
      <c r="G155" s="80"/>
    </row>
    <row r="156" spans="1:7" x14ac:dyDescent="0.25">
      <c r="A156" s="41"/>
      <c r="D156" s="32"/>
      <c r="E156" s="33"/>
      <c r="F156" s="75"/>
      <c r="G156" s="80"/>
    </row>
    <row r="157" spans="1:7" x14ac:dyDescent="0.25">
      <c r="A157" s="41"/>
      <c r="B157" s="26" t="s">
        <v>108</v>
      </c>
      <c r="D157" s="24">
        <f>SUM(D158)</f>
        <v>0</v>
      </c>
      <c r="F157" s="75"/>
      <c r="G157" s="80"/>
    </row>
    <row r="158" spans="1:7" x14ac:dyDescent="0.25">
      <c r="A158" s="41"/>
      <c r="D158" s="24"/>
      <c r="F158" s="75"/>
      <c r="G158" s="80"/>
    </row>
    <row r="159" spans="1:7" x14ac:dyDescent="0.25">
      <c r="A159" s="41"/>
      <c r="B159" s="26" t="s">
        <v>130</v>
      </c>
      <c r="D159" s="24">
        <f>SUM(D160)</f>
        <v>24200</v>
      </c>
      <c r="F159" s="75"/>
      <c r="G159" s="80"/>
    </row>
    <row r="160" spans="1:7" x14ac:dyDescent="0.25">
      <c r="A160" s="41"/>
      <c r="C160" s="102">
        <v>43862</v>
      </c>
      <c r="D160" s="105">
        <v>24200</v>
      </c>
      <c r="E160" s="98" t="s">
        <v>326</v>
      </c>
      <c r="F160" s="98">
        <v>1</v>
      </c>
      <c r="G160" s="94">
        <v>30105006</v>
      </c>
    </row>
    <row r="161" spans="1:8" x14ac:dyDescent="0.25">
      <c r="A161" s="41"/>
      <c r="C161" s="102"/>
      <c r="D161" s="104"/>
      <c r="E161" s="98"/>
      <c r="F161" s="98"/>
      <c r="G161" s="94"/>
    </row>
    <row r="162" spans="1:8" x14ac:dyDescent="0.25">
      <c r="A162" s="41"/>
      <c r="B162" s="26" t="s">
        <v>81</v>
      </c>
      <c r="D162" s="24">
        <f>SUM(D163:D165)</f>
        <v>403480</v>
      </c>
      <c r="G162" s="93"/>
    </row>
    <row r="163" spans="1:8" x14ac:dyDescent="0.25">
      <c r="A163" s="41"/>
      <c r="C163" s="102">
        <v>43859</v>
      </c>
      <c r="D163" s="105">
        <v>123530</v>
      </c>
      <c r="E163" s="98" t="s">
        <v>320</v>
      </c>
      <c r="F163" s="98">
        <v>1</v>
      </c>
      <c r="G163" s="106">
        <v>30106003</v>
      </c>
      <c r="H163" s="21" t="s">
        <v>322</v>
      </c>
    </row>
    <row r="164" spans="1:8" x14ac:dyDescent="0.25">
      <c r="A164" s="41"/>
      <c r="C164" s="102">
        <v>43853</v>
      </c>
      <c r="D164" s="105">
        <v>270000</v>
      </c>
      <c r="E164" s="98" t="s">
        <v>321</v>
      </c>
      <c r="F164" s="98">
        <v>1</v>
      </c>
      <c r="G164" s="106">
        <v>30106003</v>
      </c>
      <c r="H164" s="21" t="s">
        <v>323</v>
      </c>
    </row>
    <row r="165" spans="1:8" x14ac:dyDescent="0.25">
      <c r="A165" s="41"/>
      <c r="C165" s="102">
        <v>43497</v>
      </c>
      <c r="D165" s="105">
        <v>9950</v>
      </c>
      <c r="E165" s="98" t="s">
        <v>325</v>
      </c>
      <c r="F165" s="98">
        <v>1</v>
      </c>
      <c r="G165" s="106">
        <v>30106003</v>
      </c>
      <c r="H165" s="21" t="s">
        <v>324</v>
      </c>
    </row>
    <row r="166" spans="1:8" x14ac:dyDescent="0.25">
      <c r="A166" s="41"/>
      <c r="B166" s="26" t="s">
        <v>65</v>
      </c>
      <c r="C166" s="23"/>
      <c r="D166" s="24">
        <f>SUM(D167:D167)</f>
        <v>0</v>
      </c>
    </row>
    <row r="167" spans="1:8" x14ac:dyDescent="0.25">
      <c r="A167" s="41"/>
      <c r="D167" s="32"/>
      <c r="E167" s="33"/>
      <c r="G167" s="93"/>
    </row>
    <row r="168" spans="1:8" x14ac:dyDescent="0.25">
      <c r="A168" s="41"/>
      <c r="C168" s="102"/>
      <c r="D168" s="104"/>
      <c r="E168" s="98"/>
      <c r="F168" s="98"/>
      <c r="G168" s="94"/>
    </row>
    <row r="169" spans="1:8" x14ac:dyDescent="0.25">
      <c r="A169" s="41"/>
      <c r="D169" s="32"/>
      <c r="E169" s="33"/>
      <c r="F169" s="70"/>
      <c r="G169" s="93"/>
    </row>
    <row r="170" spans="1:8" x14ac:dyDescent="0.25">
      <c r="A170" s="95" t="s">
        <v>18</v>
      </c>
      <c r="B170" s="96" t="s">
        <v>101</v>
      </c>
      <c r="C170" s="77"/>
      <c r="D170" s="97">
        <f>+D171+D175</f>
        <v>0</v>
      </c>
      <c r="G170" s="93"/>
    </row>
    <row r="171" spans="1:8" x14ac:dyDescent="0.25">
      <c r="A171" s="41"/>
      <c r="B171" s="26" t="s">
        <v>109</v>
      </c>
      <c r="D171" s="24">
        <f>SUM(D172:D172)</f>
        <v>0</v>
      </c>
      <c r="F171" s="75"/>
      <c r="G171" s="80"/>
    </row>
    <row r="172" spans="1:8" x14ac:dyDescent="0.25">
      <c r="A172" s="41"/>
      <c r="C172" s="102"/>
      <c r="D172" s="104"/>
      <c r="E172" s="98"/>
      <c r="F172" s="98">
        <v>1</v>
      </c>
      <c r="G172" s="94">
        <v>20102001</v>
      </c>
    </row>
    <row r="173" spans="1:8" x14ac:dyDescent="0.25">
      <c r="A173" s="41"/>
      <c r="C173" s="99"/>
      <c r="D173" s="100"/>
      <c r="E173" s="98"/>
      <c r="F173" s="94"/>
      <c r="G173" s="103"/>
    </row>
    <row r="174" spans="1:8" x14ac:dyDescent="0.25">
      <c r="A174" s="41"/>
      <c r="D174" s="32"/>
      <c r="E174" s="33"/>
      <c r="F174" s="33"/>
      <c r="G174" s="93"/>
    </row>
    <row r="175" spans="1:8" x14ac:dyDescent="0.25">
      <c r="A175" s="41"/>
      <c r="B175" s="26" t="s">
        <v>66</v>
      </c>
      <c r="C175" s="23"/>
      <c r="D175" s="24">
        <f>SUM(D176:D177)</f>
        <v>0</v>
      </c>
      <c r="E175" s="33"/>
      <c r="F175" s="33"/>
      <c r="G175" s="93"/>
    </row>
    <row r="176" spans="1:8" x14ac:dyDescent="0.25">
      <c r="A176" s="41"/>
      <c r="C176" s="102"/>
      <c r="D176" s="104"/>
      <c r="E176" s="98"/>
      <c r="F176" s="98"/>
      <c r="G176" s="94"/>
    </row>
    <row r="177" spans="1:8" x14ac:dyDescent="0.25">
      <c r="A177" s="41"/>
      <c r="C177" s="102"/>
      <c r="D177" s="104"/>
      <c r="E177" s="114"/>
      <c r="F177" s="114"/>
      <c r="G177" s="103"/>
      <c r="H177" s="25"/>
    </row>
    <row r="178" spans="1:8" x14ac:dyDescent="0.25">
      <c r="A178" s="38"/>
      <c r="C178" s="50"/>
      <c r="D178" s="47"/>
    </row>
    <row r="179" spans="1:8" x14ac:dyDescent="0.25">
      <c r="A179" s="95" t="s">
        <v>19</v>
      </c>
      <c r="B179" s="96" t="s">
        <v>21</v>
      </c>
      <c r="C179" s="77"/>
      <c r="D179" s="97">
        <f>+D180</f>
        <v>117124</v>
      </c>
      <c r="F179" s="33"/>
    </row>
    <row r="180" spans="1:8" x14ac:dyDescent="0.25">
      <c r="A180" s="38"/>
      <c r="B180" s="26" t="s">
        <v>22</v>
      </c>
      <c r="D180" s="24">
        <f>SUM(D181:D183)</f>
        <v>117124</v>
      </c>
    </row>
    <row r="181" spans="1:8" x14ac:dyDescent="0.25">
      <c r="A181" s="38"/>
      <c r="C181" s="102">
        <v>43862</v>
      </c>
      <c r="D181" s="104">
        <v>90556</v>
      </c>
      <c r="E181" s="98" t="s">
        <v>232</v>
      </c>
      <c r="F181" s="98">
        <v>1</v>
      </c>
      <c r="G181" s="94">
        <v>20102001</v>
      </c>
    </row>
    <row r="182" spans="1:8" s="75" customFormat="1" x14ac:dyDescent="0.25">
      <c r="A182" s="38"/>
      <c r="B182" s="26"/>
      <c r="C182" s="102">
        <v>43881</v>
      </c>
      <c r="D182" s="104">
        <v>26568</v>
      </c>
      <c r="E182" s="98" t="s">
        <v>291</v>
      </c>
      <c r="F182" s="98">
        <v>1</v>
      </c>
      <c r="G182" s="94">
        <v>20102001</v>
      </c>
    </row>
    <row r="183" spans="1:8" s="75" customFormat="1" x14ac:dyDescent="0.25">
      <c r="A183" s="38"/>
      <c r="B183" s="26"/>
      <c r="G183" s="81"/>
    </row>
    <row r="184" spans="1:8" s="75" customFormat="1" x14ac:dyDescent="0.25">
      <c r="A184" s="38"/>
      <c r="B184" s="26"/>
      <c r="C184" s="102"/>
      <c r="D184" s="104"/>
      <c r="E184" s="98"/>
      <c r="F184" s="98"/>
      <c r="G184" s="106"/>
    </row>
    <row r="185" spans="1:8" x14ac:dyDescent="0.25">
      <c r="A185" s="96" t="s">
        <v>20</v>
      </c>
      <c r="B185" s="96" t="s">
        <v>23</v>
      </c>
      <c r="C185" s="77"/>
      <c r="D185" s="97">
        <f>+D186</f>
        <v>0</v>
      </c>
    </row>
    <row r="186" spans="1:8" x14ac:dyDescent="0.25">
      <c r="B186" s="26" t="s">
        <v>32</v>
      </c>
      <c r="D186" s="24">
        <f>SUM(D187:D188)</f>
        <v>0</v>
      </c>
      <c r="G186" s="93"/>
    </row>
    <row r="187" spans="1:8" x14ac:dyDescent="0.25">
      <c r="A187" s="26"/>
      <c r="C187" s="102"/>
      <c r="D187" s="104"/>
      <c r="E187" s="98"/>
      <c r="F187" s="98">
        <v>1</v>
      </c>
      <c r="G187" s="106">
        <v>20104007</v>
      </c>
    </row>
    <row r="188" spans="1:8" x14ac:dyDescent="0.25">
      <c r="A188" s="26"/>
      <c r="C188" s="82"/>
      <c r="D188" s="57"/>
      <c r="E188" s="56"/>
      <c r="F188" s="33"/>
      <c r="G188" s="93"/>
    </row>
    <row r="189" spans="1:8" s="25" customFormat="1" x14ac:dyDescent="0.25">
      <c r="A189" s="28"/>
      <c r="B189" s="26"/>
      <c r="C189" s="49"/>
      <c r="D189" s="21"/>
      <c r="E189" s="21"/>
      <c r="F189" s="33"/>
      <c r="G189" s="106"/>
      <c r="H189" s="21"/>
    </row>
    <row r="190" spans="1:8" s="25" customFormat="1" x14ac:dyDescent="0.25">
      <c r="A190" s="28"/>
      <c r="B190" s="26" t="s">
        <v>44</v>
      </c>
      <c r="C190" s="49"/>
      <c r="D190" s="71">
        <v>50201574</v>
      </c>
      <c r="E190" s="21"/>
      <c r="F190" s="34"/>
      <c r="G190" s="106"/>
    </row>
    <row r="191" spans="1:8" x14ac:dyDescent="0.25">
      <c r="B191" s="26" t="s">
        <v>45</v>
      </c>
      <c r="D191" s="71">
        <v>1330000</v>
      </c>
    </row>
    <row r="192" spans="1:8" ht="15.75" thickBot="1" x14ac:dyDescent="0.3">
      <c r="B192" s="26" t="s">
        <v>46</v>
      </c>
      <c r="D192" s="72">
        <v>7340887</v>
      </c>
    </row>
    <row r="193" spans="1:8" ht="15.75" thickTop="1" x14ac:dyDescent="0.25">
      <c r="C193" s="49" t="s">
        <v>39</v>
      </c>
      <c r="D193" s="71">
        <f>SUM(D190:D192)</f>
        <v>58872461</v>
      </c>
      <c r="E193" s="21" t="s">
        <v>40</v>
      </c>
    </row>
    <row r="194" spans="1:8" x14ac:dyDescent="0.25">
      <c r="A194" s="42"/>
      <c r="B194" s="26" t="s">
        <v>24</v>
      </c>
      <c r="D194" s="71">
        <f>+D1</f>
        <v>11473142</v>
      </c>
      <c r="E194" s="51"/>
      <c r="G194" s="111">
        <f>+D194-E194</f>
        <v>11473142</v>
      </c>
    </row>
    <row r="195" spans="1:8" ht="15.75" thickBot="1" x14ac:dyDescent="0.3">
      <c r="A195" s="42"/>
      <c r="B195" s="26" t="s">
        <v>25</v>
      </c>
      <c r="D195" s="72">
        <f>-D62</f>
        <v>-6727352</v>
      </c>
      <c r="E195" s="53"/>
      <c r="G195" s="111">
        <f>+D195-E195</f>
        <v>-6727352</v>
      </c>
    </row>
    <row r="196" spans="1:8" ht="15.75" thickTop="1" x14ac:dyDescent="0.25">
      <c r="A196" s="42"/>
      <c r="B196" s="55" t="s">
        <v>38</v>
      </c>
      <c r="C196" s="61"/>
      <c r="D196" s="73">
        <f>SUM(D194:D195)</f>
        <v>4745790</v>
      </c>
      <c r="G196" s="112"/>
    </row>
    <row r="197" spans="1:8" s="54" customFormat="1" x14ac:dyDescent="0.25">
      <c r="A197" s="44"/>
      <c r="B197" s="44" t="s">
        <v>106</v>
      </c>
      <c r="C197" s="49"/>
      <c r="D197" s="74">
        <f>+D193+D196</f>
        <v>63618251</v>
      </c>
      <c r="G197" s="113"/>
      <c r="H197" s="25"/>
    </row>
    <row r="198" spans="1:8" x14ac:dyDescent="0.25">
      <c r="B198" s="26" t="s">
        <v>42</v>
      </c>
      <c r="D198" s="71">
        <f>SUM(D197:D197)</f>
        <v>63618251</v>
      </c>
      <c r="E198" s="21" t="s">
        <v>40</v>
      </c>
    </row>
    <row r="199" spans="1:8" x14ac:dyDescent="0.25">
      <c r="C199" s="49" t="s">
        <v>41</v>
      </c>
      <c r="D199" s="71">
        <f>61929842+1330000+7340887</f>
        <v>70600729</v>
      </c>
    </row>
    <row r="200" spans="1:8" s="54" customFormat="1" x14ac:dyDescent="0.25">
      <c r="A200" s="44"/>
      <c r="B200" s="44" t="s">
        <v>43</v>
      </c>
      <c r="C200" s="49"/>
      <c r="D200" s="74">
        <f>+D199-D198</f>
        <v>6982478</v>
      </c>
      <c r="G200" s="113"/>
      <c r="H200" s="25"/>
    </row>
    <row r="204" spans="1:8" x14ac:dyDescent="0.25">
      <c r="B204" s="68"/>
    </row>
    <row r="205" spans="1:8" x14ac:dyDescent="0.25">
      <c r="B205" s="68"/>
    </row>
    <row r="206" spans="1:8" x14ac:dyDescent="0.25">
      <c r="B206" s="68"/>
    </row>
    <row r="207" spans="1:8" x14ac:dyDescent="0.25">
      <c r="B207" s="68"/>
    </row>
    <row r="208" spans="1:8" x14ac:dyDescent="0.25">
      <c r="B208" s="68"/>
      <c r="C208" s="68"/>
    </row>
    <row r="209" spans="1:7" x14ac:dyDescent="0.25">
      <c r="B209" s="68"/>
    </row>
    <row r="210" spans="1:7" s="49" customFormat="1" x14ac:dyDescent="0.25">
      <c r="A210" s="28"/>
      <c r="B210" s="68"/>
      <c r="D210" s="21"/>
      <c r="E210" s="21"/>
      <c r="F210" s="21"/>
      <c r="G210" s="106"/>
    </row>
    <row r="211" spans="1:7" s="49" customFormat="1" x14ac:dyDescent="0.25">
      <c r="A211" s="28"/>
      <c r="B211" s="68"/>
      <c r="D211" s="21"/>
      <c r="E211" s="21"/>
      <c r="F211" s="21"/>
      <c r="G211" s="106"/>
    </row>
    <row r="212" spans="1:7" s="49" customFormat="1" x14ac:dyDescent="0.25">
      <c r="A212" s="28"/>
      <c r="B212" s="68"/>
      <c r="D212" s="21"/>
      <c r="E212" s="21"/>
      <c r="F212" s="21"/>
      <c r="G212" s="106"/>
    </row>
    <row r="213" spans="1:7" s="49" customFormat="1" x14ac:dyDescent="0.25">
      <c r="A213" s="28"/>
      <c r="B213" s="68"/>
      <c r="D213" s="21"/>
      <c r="E213" s="21"/>
      <c r="F213" s="21"/>
      <c r="G213" s="106"/>
    </row>
    <row r="214" spans="1:7" s="49" customFormat="1" x14ac:dyDescent="0.25">
      <c r="A214" s="28"/>
      <c r="B214" s="68"/>
      <c r="D214" s="21"/>
      <c r="E214" s="21"/>
      <c r="F214" s="21"/>
      <c r="G214" s="106"/>
    </row>
    <row r="225" spans="1:3" ht="12.75" x14ac:dyDescent="0.2">
      <c r="A225" s="21"/>
      <c r="B225" s="21"/>
      <c r="C225" s="21"/>
    </row>
    <row r="226" spans="1:3" ht="12.75" x14ac:dyDescent="0.2">
      <c r="A226" s="21"/>
      <c r="B226" s="21"/>
      <c r="C226" s="21"/>
    </row>
    <row r="227" spans="1:3" ht="12.75" x14ac:dyDescent="0.2">
      <c r="A227" s="21"/>
      <c r="B227" s="21"/>
      <c r="C227" s="21"/>
    </row>
    <row r="228" spans="1:3" ht="12.75" x14ac:dyDescent="0.2">
      <c r="A228" s="21"/>
      <c r="B228" s="21"/>
      <c r="C228" s="21"/>
    </row>
    <row r="229" spans="1:3" ht="12.75" x14ac:dyDescent="0.2">
      <c r="A229" s="21"/>
      <c r="B229" s="21"/>
      <c r="C229" s="21"/>
    </row>
    <row r="230" spans="1:3" ht="12.75" x14ac:dyDescent="0.2">
      <c r="A230" s="21"/>
      <c r="B230" s="21"/>
      <c r="C230" s="21"/>
    </row>
    <row r="231" spans="1:3" ht="12.75" x14ac:dyDescent="0.2">
      <c r="A231" s="21"/>
      <c r="B231" s="21"/>
      <c r="C231" s="21"/>
    </row>
    <row r="232" spans="1:3" ht="12.75" x14ac:dyDescent="0.2">
      <c r="A232" s="21"/>
      <c r="B232" s="21"/>
      <c r="C232" s="21"/>
    </row>
    <row r="233" spans="1:3" ht="12.75" x14ac:dyDescent="0.2">
      <c r="A233" s="21"/>
      <c r="B233" s="21"/>
      <c r="C233" s="21"/>
    </row>
    <row r="234" spans="1:3" ht="12.75" x14ac:dyDescent="0.2">
      <c r="A234" s="21"/>
      <c r="B234" s="21"/>
      <c r="C234" s="21"/>
    </row>
  </sheetData>
  <sortState ref="C15:H21">
    <sortCondition ref="C15:C21"/>
  </sortState>
  <dataConsolidate/>
  <mergeCells count="1">
    <mergeCell ref="H118:H119"/>
  </mergeCells>
  <pageMargins left="0.31496062992125984" right="0.31496062992125984" top="0.55118110236220474" bottom="0.55118110236220474" header="0.31496062992125984" footer="0.31496062992125984"/>
  <pageSetup scale="69" fitToHeight="4" orientation="landscape" verticalDpi="4294967293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0"/>
  <sheetViews>
    <sheetView topLeftCell="A178" zoomScale="80" zoomScaleNormal="80" workbookViewId="0">
      <selection activeCell="H172" sqref="H172"/>
    </sheetView>
  </sheetViews>
  <sheetFormatPr baseColWidth="10" defaultColWidth="11.42578125" defaultRowHeight="15" x14ac:dyDescent="0.25"/>
  <cols>
    <col min="1" max="1" width="3.7109375" style="28" bestFit="1" customWidth="1"/>
    <col min="2" max="2" width="12" style="26" customWidth="1"/>
    <col min="3" max="3" width="51.28515625" style="49" customWidth="1"/>
    <col min="4" max="4" width="14.5703125" style="21" bestFit="1" customWidth="1"/>
    <col min="5" max="5" width="22.28515625" style="21" customWidth="1"/>
    <col min="6" max="6" width="2.28515625" style="21" bestFit="1" customWidth="1"/>
    <col min="7" max="7" width="12" style="106" bestFit="1" customWidth="1"/>
    <col min="8" max="8" width="29.5703125" style="80" bestFit="1" customWidth="1"/>
    <col min="9" max="9" width="22" style="21" bestFit="1" customWidth="1"/>
    <col min="10" max="16384" width="11.42578125" style="21"/>
  </cols>
  <sheetData>
    <row r="1" spans="1:8" s="31" customFormat="1" x14ac:dyDescent="0.25">
      <c r="A1" s="30"/>
      <c r="B1" s="27" t="s">
        <v>35</v>
      </c>
      <c r="C1" s="49"/>
      <c r="D1" s="52">
        <f>+D4+D40+D46+D66</f>
        <v>14489939</v>
      </c>
      <c r="G1" s="107"/>
      <c r="H1" s="80"/>
    </row>
    <row r="2" spans="1:8" s="31" customFormat="1" x14ac:dyDescent="0.25">
      <c r="A2" s="30"/>
      <c r="B2" s="27" t="s">
        <v>36</v>
      </c>
      <c r="C2" s="49"/>
      <c r="G2" s="107"/>
      <c r="H2" s="80"/>
    </row>
    <row r="4" spans="1:8" x14ac:dyDescent="0.25">
      <c r="A4" s="95" t="s">
        <v>0</v>
      </c>
      <c r="B4" s="96" t="s">
        <v>1</v>
      </c>
      <c r="C4" s="77"/>
      <c r="D4" s="97">
        <f>+D5+D11+D19+D27+D34+D38</f>
        <v>13466929</v>
      </c>
    </row>
    <row r="5" spans="1:8" s="22" customFormat="1" x14ac:dyDescent="0.25">
      <c r="A5" s="36"/>
      <c r="B5" s="37" t="s">
        <v>2</v>
      </c>
      <c r="C5" s="49"/>
      <c r="D5" s="24">
        <f>SUM(D6:D9)</f>
        <v>9103490</v>
      </c>
      <c r="G5" s="106"/>
      <c r="H5" s="80"/>
    </row>
    <row r="6" spans="1:8" s="22" customFormat="1" x14ac:dyDescent="0.25">
      <c r="A6" s="36"/>
      <c r="B6" s="37"/>
      <c r="C6" s="102">
        <v>43895</v>
      </c>
      <c r="D6" s="104">
        <v>2272401</v>
      </c>
      <c r="E6" s="98" t="s">
        <v>255</v>
      </c>
      <c r="F6" s="98">
        <v>1</v>
      </c>
      <c r="G6" s="106">
        <v>40101001</v>
      </c>
      <c r="H6" s="33" t="s">
        <v>328</v>
      </c>
    </row>
    <row r="7" spans="1:8" s="22" customFormat="1" x14ac:dyDescent="0.25">
      <c r="A7" s="36"/>
      <c r="B7" s="37"/>
      <c r="C7" s="102">
        <v>43896</v>
      </c>
      <c r="D7" s="104">
        <v>2279914</v>
      </c>
      <c r="E7" s="98" t="s">
        <v>255</v>
      </c>
      <c r="F7" s="98">
        <v>1</v>
      </c>
      <c r="G7" s="106">
        <v>40101001</v>
      </c>
      <c r="H7" s="33" t="s">
        <v>329</v>
      </c>
    </row>
    <row r="8" spans="1:8" s="22" customFormat="1" x14ac:dyDescent="0.25">
      <c r="A8" s="36"/>
      <c r="B8" s="37"/>
      <c r="C8" s="102">
        <v>43910</v>
      </c>
      <c r="D8" s="104">
        <v>2267499</v>
      </c>
      <c r="E8" s="98" t="s">
        <v>255</v>
      </c>
      <c r="F8" s="98">
        <v>1</v>
      </c>
      <c r="G8" s="106">
        <v>40101001</v>
      </c>
      <c r="H8" s="33" t="s">
        <v>124</v>
      </c>
    </row>
    <row r="9" spans="1:8" s="22" customFormat="1" x14ac:dyDescent="0.25">
      <c r="A9" s="36"/>
      <c r="B9" s="37"/>
      <c r="C9" s="102">
        <v>43913</v>
      </c>
      <c r="D9" s="104">
        <v>2283676</v>
      </c>
      <c r="E9" s="98" t="s">
        <v>255</v>
      </c>
      <c r="F9" s="98">
        <v>1</v>
      </c>
      <c r="G9" s="106">
        <v>40101001</v>
      </c>
      <c r="H9" s="33" t="s">
        <v>330</v>
      </c>
    </row>
    <row r="10" spans="1:8" s="22" customFormat="1" x14ac:dyDescent="0.25">
      <c r="A10" s="36"/>
      <c r="B10" s="37"/>
      <c r="C10" s="49"/>
      <c r="D10" s="32"/>
      <c r="E10" s="33"/>
      <c r="F10" s="70"/>
      <c r="G10" s="93"/>
      <c r="H10" s="80"/>
    </row>
    <row r="11" spans="1:8" s="22" customFormat="1" x14ac:dyDescent="0.25">
      <c r="A11" s="36"/>
      <c r="B11" s="37" t="s">
        <v>3</v>
      </c>
      <c r="C11" s="49"/>
      <c r="D11" s="24">
        <f>SUM(D12:D17)</f>
        <v>2052742</v>
      </c>
      <c r="F11" s="69"/>
      <c r="G11" s="106"/>
      <c r="H11" s="80"/>
    </row>
    <row r="12" spans="1:8" s="22" customFormat="1" x14ac:dyDescent="0.25">
      <c r="A12" s="36"/>
      <c r="B12" s="37"/>
      <c r="C12" s="102">
        <v>43893</v>
      </c>
      <c r="D12" s="104">
        <v>512557</v>
      </c>
      <c r="E12" s="98" t="s">
        <v>262</v>
      </c>
      <c r="F12" s="98">
        <v>1</v>
      </c>
      <c r="G12" s="106">
        <v>40101002</v>
      </c>
      <c r="H12" s="33" t="s">
        <v>331</v>
      </c>
    </row>
    <row r="13" spans="1:8" s="22" customFormat="1" x14ac:dyDescent="0.25">
      <c r="A13" s="36"/>
      <c r="B13" s="37"/>
      <c r="C13" s="102">
        <v>43893</v>
      </c>
      <c r="D13" s="104">
        <v>512663</v>
      </c>
      <c r="E13" s="98" t="s">
        <v>262</v>
      </c>
      <c r="F13" s="98">
        <v>1</v>
      </c>
      <c r="G13" s="106">
        <v>40101002</v>
      </c>
      <c r="H13" s="33" t="s">
        <v>113</v>
      </c>
    </row>
    <row r="14" spans="1:8" s="22" customFormat="1" x14ac:dyDescent="0.25">
      <c r="A14" s="36"/>
      <c r="B14" s="37"/>
      <c r="C14" s="102">
        <v>43903</v>
      </c>
      <c r="D14" s="104">
        <v>513496</v>
      </c>
      <c r="E14" s="98" t="s">
        <v>262</v>
      </c>
      <c r="F14" s="98">
        <v>1</v>
      </c>
      <c r="G14" s="106">
        <v>40101002</v>
      </c>
      <c r="H14" s="33" t="s">
        <v>332</v>
      </c>
    </row>
    <row r="15" spans="1:8" s="22" customFormat="1" x14ac:dyDescent="0.25">
      <c r="A15" s="36"/>
      <c r="B15" s="37"/>
      <c r="C15" s="102">
        <v>43913</v>
      </c>
      <c r="D15" s="104">
        <v>514026</v>
      </c>
      <c r="E15" s="98" t="s">
        <v>262</v>
      </c>
      <c r="F15" s="98">
        <v>1</v>
      </c>
      <c r="G15" s="106">
        <v>40101002</v>
      </c>
      <c r="H15" s="33" t="s">
        <v>125</v>
      </c>
    </row>
    <row r="16" spans="1:8" s="22" customFormat="1" x14ac:dyDescent="0.25">
      <c r="A16" s="36"/>
      <c r="B16" s="37"/>
      <c r="C16" s="102"/>
      <c r="D16" s="104"/>
      <c r="E16" s="98"/>
      <c r="F16" s="98"/>
      <c r="G16" s="106"/>
      <c r="H16" s="33"/>
    </row>
    <row r="17" spans="1:8" s="22" customFormat="1" x14ac:dyDescent="0.25">
      <c r="A17" s="36"/>
      <c r="B17" s="37"/>
      <c r="C17" s="102"/>
      <c r="D17" s="104"/>
      <c r="E17" s="98"/>
      <c r="F17" s="98"/>
      <c r="G17" s="106"/>
      <c r="H17" s="33"/>
    </row>
    <row r="18" spans="1:8" s="22" customFormat="1" x14ac:dyDescent="0.25">
      <c r="A18" s="36"/>
      <c r="B18" s="37"/>
      <c r="C18" s="49"/>
      <c r="D18" s="32"/>
      <c r="E18" s="33"/>
      <c r="F18" s="70"/>
      <c r="G18" s="93"/>
      <c r="H18" s="80"/>
    </row>
    <row r="19" spans="1:8" s="22" customFormat="1" x14ac:dyDescent="0.25">
      <c r="A19" s="36"/>
      <c r="B19" s="37" t="s">
        <v>4</v>
      </c>
      <c r="C19" s="49"/>
      <c r="D19" s="24">
        <f>SUM(D20:D25)</f>
        <v>1796212</v>
      </c>
      <c r="F19" s="69"/>
      <c r="G19" s="106"/>
      <c r="H19" s="80"/>
    </row>
    <row r="20" spans="1:8" s="22" customFormat="1" x14ac:dyDescent="0.25">
      <c r="A20" s="36"/>
      <c r="B20" s="37"/>
      <c r="C20" s="102">
        <v>43893</v>
      </c>
      <c r="D20" s="104">
        <v>298998</v>
      </c>
      <c r="E20" s="98" t="s">
        <v>266</v>
      </c>
      <c r="F20" s="98">
        <v>1</v>
      </c>
      <c r="G20" s="106">
        <v>40101003</v>
      </c>
      <c r="H20" s="33" t="s">
        <v>333</v>
      </c>
    </row>
    <row r="21" spans="1:8" s="22" customFormat="1" x14ac:dyDescent="0.25">
      <c r="A21" s="36"/>
      <c r="B21" s="37"/>
      <c r="C21" s="102">
        <v>43893</v>
      </c>
      <c r="D21" s="104">
        <v>299055</v>
      </c>
      <c r="E21" s="98" t="s">
        <v>266</v>
      </c>
      <c r="F21" s="98">
        <v>1</v>
      </c>
      <c r="G21" s="106">
        <v>40101003</v>
      </c>
      <c r="H21" s="33" t="s">
        <v>334</v>
      </c>
    </row>
    <row r="22" spans="1:8" s="22" customFormat="1" x14ac:dyDescent="0.25">
      <c r="A22" s="36"/>
      <c r="B22" s="37"/>
      <c r="C22" s="102">
        <v>43894</v>
      </c>
      <c r="D22" s="104">
        <v>299115</v>
      </c>
      <c r="E22" s="98" t="s">
        <v>266</v>
      </c>
      <c r="F22" s="98">
        <v>1</v>
      </c>
      <c r="G22" s="106">
        <v>40101003</v>
      </c>
      <c r="H22" s="33" t="s">
        <v>335</v>
      </c>
    </row>
    <row r="23" spans="1:8" s="22" customFormat="1" x14ac:dyDescent="0.25">
      <c r="A23" s="36"/>
      <c r="B23" s="37"/>
      <c r="C23" s="102">
        <v>43900</v>
      </c>
      <c r="D23" s="104">
        <v>299424</v>
      </c>
      <c r="E23" s="98" t="s">
        <v>266</v>
      </c>
      <c r="F23" s="98">
        <v>1</v>
      </c>
      <c r="G23" s="106">
        <v>40101003</v>
      </c>
      <c r="H23" s="33" t="s">
        <v>336</v>
      </c>
    </row>
    <row r="24" spans="1:8" s="22" customFormat="1" x14ac:dyDescent="0.25">
      <c r="A24" s="36"/>
      <c r="B24" s="37"/>
      <c r="C24" s="102">
        <v>43913</v>
      </c>
      <c r="D24" s="104">
        <v>299540</v>
      </c>
      <c r="E24" s="98" t="s">
        <v>266</v>
      </c>
      <c r="F24" s="98">
        <v>1</v>
      </c>
      <c r="G24" s="106">
        <v>40101003</v>
      </c>
      <c r="H24" s="33" t="s">
        <v>337</v>
      </c>
    </row>
    <row r="25" spans="1:8" s="22" customFormat="1" x14ac:dyDescent="0.25">
      <c r="A25" s="36"/>
      <c r="B25" s="37"/>
      <c r="C25" s="102">
        <v>43917</v>
      </c>
      <c r="D25" s="104">
        <v>300080</v>
      </c>
      <c r="E25" s="98" t="s">
        <v>266</v>
      </c>
      <c r="F25" s="98">
        <v>1</v>
      </c>
      <c r="G25" s="106">
        <v>40101003</v>
      </c>
      <c r="H25" s="33" t="s">
        <v>338</v>
      </c>
    </row>
    <row r="26" spans="1:8" s="22" customFormat="1" x14ac:dyDescent="0.25">
      <c r="A26" s="36"/>
      <c r="B26" s="37"/>
      <c r="C26" s="102"/>
      <c r="D26" s="104"/>
      <c r="E26" s="98"/>
      <c r="F26" s="98"/>
      <c r="G26" s="106"/>
      <c r="H26" s="33"/>
    </row>
    <row r="27" spans="1:8" s="22" customFormat="1" x14ac:dyDescent="0.25">
      <c r="A27" s="36"/>
      <c r="B27" s="37" t="s">
        <v>5</v>
      </c>
      <c r="C27" s="49"/>
      <c r="D27" s="24">
        <f>SUM(D28:D30)</f>
        <v>514485</v>
      </c>
      <c r="F27" s="69"/>
      <c r="G27" s="106"/>
      <c r="H27" s="80"/>
    </row>
    <row r="28" spans="1:8" s="22" customFormat="1" x14ac:dyDescent="0.25">
      <c r="A28" s="36"/>
      <c r="B28" s="37"/>
      <c r="C28" s="102">
        <v>43902</v>
      </c>
      <c r="D28" s="104">
        <v>171165</v>
      </c>
      <c r="E28" s="98" t="s">
        <v>269</v>
      </c>
      <c r="F28" s="98">
        <v>1</v>
      </c>
      <c r="G28" s="106">
        <v>40101004</v>
      </c>
      <c r="H28" s="33" t="s">
        <v>339</v>
      </c>
    </row>
    <row r="29" spans="1:8" s="22" customFormat="1" x14ac:dyDescent="0.25">
      <c r="A29" s="36"/>
      <c r="B29" s="37"/>
      <c r="C29" s="102">
        <v>43908</v>
      </c>
      <c r="D29" s="104">
        <v>172000</v>
      </c>
      <c r="E29" s="98" t="s">
        <v>269</v>
      </c>
      <c r="F29" s="98">
        <v>1</v>
      </c>
      <c r="G29" s="106">
        <v>40101004</v>
      </c>
      <c r="H29" s="33" t="s">
        <v>340</v>
      </c>
    </row>
    <row r="30" spans="1:8" s="22" customFormat="1" x14ac:dyDescent="0.25">
      <c r="A30" s="36"/>
      <c r="B30" s="37"/>
      <c r="C30" s="102">
        <v>43910</v>
      </c>
      <c r="D30" s="104">
        <v>171320</v>
      </c>
      <c r="E30" s="98" t="s">
        <v>269</v>
      </c>
      <c r="F30" s="98">
        <v>1</v>
      </c>
      <c r="G30" s="106">
        <v>40101004</v>
      </c>
      <c r="H30" s="33" t="s">
        <v>341</v>
      </c>
    </row>
    <row r="31" spans="1:8" s="22" customFormat="1" x14ac:dyDescent="0.25">
      <c r="A31" s="36"/>
      <c r="B31" s="37"/>
      <c r="C31" s="102"/>
      <c r="D31" s="104"/>
      <c r="E31" s="98"/>
      <c r="F31" s="98"/>
      <c r="G31" s="106"/>
      <c r="H31" s="33"/>
    </row>
    <row r="32" spans="1:8" s="22" customFormat="1" x14ac:dyDescent="0.25">
      <c r="A32" s="36"/>
      <c r="B32" s="37"/>
      <c r="C32" s="102"/>
      <c r="D32" s="104"/>
      <c r="E32" s="98"/>
      <c r="F32" s="98"/>
      <c r="G32" s="106"/>
      <c r="H32" s="33"/>
    </row>
    <row r="33" spans="1:9" s="22" customFormat="1" x14ac:dyDescent="0.25">
      <c r="A33" s="36"/>
      <c r="B33" s="37"/>
      <c r="C33" s="48"/>
      <c r="G33" s="108"/>
      <c r="H33" s="21"/>
    </row>
    <row r="34" spans="1:9" s="22" customFormat="1" x14ac:dyDescent="0.25">
      <c r="A34" s="36"/>
      <c r="B34" s="37" t="s">
        <v>6</v>
      </c>
      <c r="C34" s="49"/>
      <c r="D34" s="24">
        <f>SUM(D35:D36)</f>
        <v>0</v>
      </c>
      <c r="F34" s="69"/>
      <c r="G34" s="106"/>
      <c r="H34" s="80"/>
    </row>
    <row r="35" spans="1:9" s="76" customFormat="1" x14ac:dyDescent="0.25">
      <c r="A35" s="26"/>
      <c r="B35" s="26"/>
      <c r="C35" s="102"/>
      <c r="D35" s="104"/>
      <c r="E35" s="98"/>
      <c r="F35" s="33"/>
      <c r="G35" s="93"/>
      <c r="H35" s="33"/>
    </row>
    <row r="36" spans="1:9" s="76" customFormat="1" x14ac:dyDescent="0.25">
      <c r="A36" s="26"/>
      <c r="B36" s="26"/>
      <c r="C36" s="102"/>
      <c r="D36" s="104"/>
      <c r="E36" s="98"/>
      <c r="F36" s="33"/>
      <c r="G36" s="93"/>
      <c r="H36" s="33"/>
    </row>
    <row r="37" spans="1:9" s="22" customFormat="1" x14ac:dyDescent="0.25">
      <c r="A37" s="36"/>
      <c r="B37" s="37"/>
      <c r="C37" s="49"/>
      <c r="D37" s="32"/>
      <c r="E37" s="33"/>
      <c r="F37" s="70"/>
      <c r="G37" s="93"/>
      <c r="H37" s="80"/>
    </row>
    <row r="38" spans="1:9" s="22" customFormat="1" x14ac:dyDescent="0.25">
      <c r="A38" s="36"/>
      <c r="B38" s="37" t="s">
        <v>51</v>
      </c>
      <c r="C38" s="49"/>
      <c r="D38" s="24">
        <f>SUM(D39:D39)</f>
        <v>0</v>
      </c>
      <c r="F38" s="69"/>
      <c r="G38" s="106"/>
      <c r="H38" s="80"/>
    </row>
    <row r="39" spans="1:9" s="22" customFormat="1" x14ac:dyDescent="0.25">
      <c r="A39" s="38"/>
      <c r="B39" s="26"/>
      <c r="C39" s="49"/>
      <c r="D39" s="21"/>
      <c r="E39" s="21"/>
      <c r="F39" s="33"/>
      <c r="G39" s="108"/>
      <c r="H39" s="80"/>
    </row>
    <row r="40" spans="1:9" s="22" customFormat="1" x14ac:dyDescent="0.25">
      <c r="A40" s="95" t="s">
        <v>7</v>
      </c>
      <c r="B40" s="96" t="s">
        <v>74</v>
      </c>
      <c r="C40" s="77"/>
      <c r="D40" s="97">
        <f>+D41</f>
        <v>0</v>
      </c>
      <c r="E40" s="21"/>
      <c r="F40" s="33"/>
      <c r="G40" s="108"/>
      <c r="H40" s="51"/>
    </row>
    <row r="41" spans="1:9" s="22" customFormat="1" x14ac:dyDescent="0.25">
      <c r="A41" s="35"/>
      <c r="B41" s="26" t="s">
        <v>75</v>
      </c>
      <c r="C41" s="49"/>
      <c r="D41" s="24">
        <f>SUM(D42:D43)</f>
        <v>0</v>
      </c>
      <c r="E41" s="21"/>
      <c r="F41" s="33"/>
      <c r="G41" s="108"/>
      <c r="H41" s="80"/>
    </row>
    <row r="42" spans="1:9" s="22" customFormat="1" x14ac:dyDescent="0.25">
      <c r="A42" s="36"/>
      <c r="B42" s="37"/>
      <c r="C42" s="102"/>
      <c r="D42" s="104"/>
      <c r="E42" s="98"/>
      <c r="F42" s="98">
        <v>1</v>
      </c>
      <c r="G42" s="94">
        <v>40103007</v>
      </c>
      <c r="H42" s="21"/>
      <c r="I42" s="166"/>
    </row>
    <row r="43" spans="1:9" s="22" customFormat="1" x14ac:dyDescent="0.25">
      <c r="A43" s="36"/>
      <c r="B43" s="37"/>
      <c r="C43" s="102"/>
      <c r="D43" s="104"/>
      <c r="E43" s="98"/>
      <c r="F43" s="98">
        <v>1</v>
      </c>
      <c r="G43" s="94"/>
      <c r="H43" s="21"/>
    </row>
    <row r="45" spans="1:9" x14ac:dyDescent="0.25">
      <c r="A45" s="39"/>
      <c r="B45" s="40"/>
      <c r="D45" s="32"/>
      <c r="E45" s="33"/>
      <c r="F45" s="33"/>
      <c r="G45" s="93"/>
      <c r="H45" s="33"/>
    </row>
    <row r="46" spans="1:9" x14ac:dyDescent="0.25">
      <c r="A46" s="95" t="s">
        <v>8</v>
      </c>
      <c r="B46" s="96" t="s">
        <v>9</v>
      </c>
      <c r="C46" s="77"/>
      <c r="D46" s="97">
        <f>+D48+D52+D56+D60+D63</f>
        <v>0</v>
      </c>
      <c r="F46" s="33"/>
    </row>
    <row r="47" spans="1:9" x14ac:dyDescent="0.25">
      <c r="A47" s="35"/>
      <c r="F47" s="33"/>
    </row>
    <row r="48" spans="1:9" s="22" customFormat="1" x14ac:dyDescent="0.25">
      <c r="A48" s="36"/>
      <c r="B48" s="37" t="s">
        <v>76</v>
      </c>
      <c r="C48" s="49"/>
      <c r="D48" s="24">
        <f>SUM(D49:D50)</f>
        <v>0</v>
      </c>
      <c r="F48" s="33"/>
      <c r="G48" s="108"/>
      <c r="H48" s="80"/>
    </row>
    <row r="49" spans="1:8" s="22" customFormat="1" x14ac:dyDescent="0.25">
      <c r="A49" s="36"/>
      <c r="B49" s="37"/>
      <c r="C49" s="102"/>
      <c r="D49" s="104"/>
      <c r="E49" s="98"/>
      <c r="F49" s="98">
        <v>1</v>
      </c>
      <c r="G49" s="94"/>
      <c r="H49" s="21"/>
    </row>
    <row r="50" spans="1:8" s="22" customFormat="1" x14ac:dyDescent="0.25">
      <c r="A50" s="36"/>
      <c r="B50" s="37"/>
      <c r="C50" s="102"/>
      <c r="D50" s="104"/>
      <c r="E50" s="98"/>
      <c r="F50" s="98">
        <v>1</v>
      </c>
      <c r="G50" s="94"/>
      <c r="H50" s="21"/>
    </row>
    <row r="51" spans="1:8" s="22" customFormat="1" x14ac:dyDescent="0.25">
      <c r="A51" s="36"/>
      <c r="B51" s="37"/>
      <c r="C51" s="49"/>
      <c r="D51" s="32"/>
      <c r="E51" s="33"/>
      <c r="F51" s="33"/>
      <c r="G51" s="93"/>
      <c r="H51" s="33"/>
    </row>
    <row r="52" spans="1:8" x14ac:dyDescent="0.25">
      <c r="A52" s="36"/>
      <c r="B52" s="37" t="s">
        <v>52</v>
      </c>
      <c r="D52" s="24">
        <f>+D53</f>
        <v>0</v>
      </c>
      <c r="F52" s="46"/>
    </row>
    <row r="53" spans="1:8" s="22" customFormat="1" x14ac:dyDescent="0.25">
      <c r="A53" s="36"/>
      <c r="B53" s="37"/>
      <c r="C53" s="102"/>
      <c r="D53" s="104"/>
      <c r="E53" s="98"/>
      <c r="F53" s="98"/>
      <c r="G53" s="106"/>
      <c r="H53" s="80"/>
    </row>
    <row r="54" spans="1:8" x14ac:dyDescent="0.25">
      <c r="A54" s="36"/>
      <c r="B54" s="37"/>
      <c r="D54" s="32">
        <v>0</v>
      </c>
      <c r="E54" s="33"/>
      <c r="F54" s="70"/>
      <c r="G54" s="93"/>
    </row>
    <row r="55" spans="1:8" x14ac:dyDescent="0.25">
      <c r="A55" s="36"/>
      <c r="B55" s="37"/>
      <c r="D55" s="32"/>
      <c r="E55" s="33"/>
      <c r="F55" s="70"/>
      <c r="G55" s="93"/>
    </row>
    <row r="56" spans="1:8" x14ac:dyDescent="0.25">
      <c r="A56" s="38"/>
      <c r="B56" s="37" t="s">
        <v>103</v>
      </c>
      <c r="D56" s="24">
        <f>SUM(D57:D58)</f>
        <v>0</v>
      </c>
    </row>
    <row r="57" spans="1:8" x14ac:dyDescent="0.25">
      <c r="A57" s="38"/>
      <c r="B57" s="37"/>
      <c r="C57" s="102"/>
      <c r="D57" s="104"/>
      <c r="E57" s="98"/>
      <c r="F57" s="98"/>
      <c r="H57" s="33"/>
    </row>
    <row r="58" spans="1:8" x14ac:dyDescent="0.25">
      <c r="A58" s="38"/>
      <c r="B58" s="37"/>
      <c r="C58" s="102"/>
      <c r="D58" s="104"/>
      <c r="E58" s="98"/>
      <c r="F58" s="98"/>
      <c r="G58" s="124"/>
      <c r="H58" s="33"/>
    </row>
    <row r="59" spans="1:8" x14ac:dyDescent="0.25">
      <c r="A59" s="38"/>
      <c r="B59" s="37"/>
      <c r="D59" s="32"/>
      <c r="E59" s="33"/>
      <c r="F59" s="33"/>
      <c r="G59" s="93"/>
      <c r="H59" s="33"/>
    </row>
    <row r="60" spans="1:8" x14ac:dyDescent="0.25">
      <c r="A60" s="38"/>
      <c r="B60" s="37" t="s">
        <v>90</v>
      </c>
      <c r="D60" s="24">
        <f>SUM(D61)</f>
        <v>0</v>
      </c>
      <c r="E60" s="33"/>
      <c r="F60" s="70"/>
      <c r="G60" s="93"/>
      <c r="H60" s="81"/>
    </row>
    <row r="61" spans="1:8" x14ac:dyDescent="0.25">
      <c r="A61" s="38"/>
      <c r="B61" s="37"/>
      <c r="D61" s="32"/>
      <c r="E61" s="33"/>
      <c r="F61" s="70"/>
      <c r="G61" s="93"/>
      <c r="H61" s="81"/>
    </row>
    <row r="62" spans="1:8" x14ac:dyDescent="0.25">
      <c r="A62" s="38"/>
      <c r="B62" s="37"/>
      <c r="D62" s="32"/>
      <c r="E62" s="33"/>
      <c r="F62" s="70"/>
      <c r="G62" s="93"/>
      <c r="H62" s="81"/>
    </row>
    <row r="63" spans="1:8" s="76" customFormat="1" x14ac:dyDescent="0.25">
      <c r="A63" s="38"/>
      <c r="B63" s="37" t="s">
        <v>117</v>
      </c>
      <c r="D63" s="24">
        <f>SUM(D64)</f>
        <v>0</v>
      </c>
      <c r="E63" s="21"/>
      <c r="F63" s="21"/>
      <c r="G63" s="106"/>
      <c r="H63" s="80"/>
    </row>
    <row r="64" spans="1:8" s="76" customFormat="1" x14ac:dyDescent="0.25">
      <c r="A64" s="38"/>
      <c r="G64" s="115"/>
      <c r="H64" s="80"/>
    </row>
    <row r="65" spans="1:8" s="76" customFormat="1" x14ac:dyDescent="0.25">
      <c r="A65" s="38"/>
      <c r="E65" s="32"/>
      <c r="F65" s="32"/>
      <c r="G65" s="109"/>
      <c r="H65" s="80"/>
    </row>
    <row r="66" spans="1:8" s="76" customFormat="1" x14ac:dyDescent="0.25">
      <c r="A66" s="95" t="s">
        <v>14</v>
      </c>
      <c r="B66" s="96" t="s">
        <v>53</v>
      </c>
      <c r="C66" s="77"/>
      <c r="D66" s="97">
        <f>+D67</f>
        <v>1023010</v>
      </c>
      <c r="E66" s="21"/>
      <c r="F66" s="21"/>
      <c r="G66" s="106"/>
      <c r="H66" s="80"/>
    </row>
    <row r="67" spans="1:8" s="76" customFormat="1" x14ac:dyDescent="0.25">
      <c r="A67" s="38"/>
      <c r="B67" s="37" t="s">
        <v>77</v>
      </c>
      <c r="C67" s="49"/>
      <c r="D67" s="24">
        <f>SUM(D68:D69)</f>
        <v>1023010</v>
      </c>
      <c r="E67" s="21"/>
      <c r="F67" s="21"/>
      <c r="G67" s="106"/>
      <c r="H67" s="80"/>
    </row>
    <row r="68" spans="1:8" s="76" customFormat="1" x14ac:dyDescent="0.25">
      <c r="A68" s="26"/>
      <c r="B68" s="26"/>
      <c r="C68" s="134">
        <v>43921</v>
      </c>
      <c r="D68" s="32">
        <v>1012688</v>
      </c>
      <c r="E68" s="33" t="s">
        <v>357</v>
      </c>
      <c r="F68" s="33"/>
      <c r="G68" s="93"/>
      <c r="H68" s="33"/>
    </row>
    <row r="69" spans="1:8" s="76" customFormat="1" x14ac:dyDescent="0.25">
      <c r="A69" s="26"/>
      <c r="B69" s="26"/>
      <c r="C69" s="134">
        <v>43921</v>
      </c>
      <c r="D69" s="32">
        <v>10322</v>
      </c>
      <c r="E69" s="21" t="s">
        <v>356</v>
      </c>
      <c r="F69" s="33"/>
      <c r="G69" s="106"/>
      <c r="H69" s="80"/>
    </row>
    <row r="70" spans="1:8" s="76" customFormat="1" x14ac:dyDescent="0.25">
      <c r="A70" s="28"/>
      <c r="B70" s="27" t="s">
        <v>11</v>
      </c>
      <c r="C70" s="49"/>
      <c r="D70" s="52">
        <f>+D73+D94+D115+D138+D155+D176+D185+D193</f>
        <v>7005021</v>
      </c>
      <c r="E70" s="21"/>
      <c r="F70" s="21"/>
      <c r="G70" s="106"/>
      <c r="H70" s="80"/>
    </row>
    <row r="71" spans="1:8" s="76" customFormat="1" x14ac:dyDescent="0.25">
      <c r="A71" s="28"/>
      <c r="B71" s="27" t="s">
        <v>37</v>
      </c>
      <c r="C71" s="49"/>
      <c r="D71" s="21"/>
      <c r="E71" s="21"/>
      <c r="F71" s="21"/>
      <c r="G71" s="106"/>
      <c r="H71" s="80"/>
    </row>
    <row r="73" spans="1:8" x14ac:dyDescent="0.25">
      <c r="A73" s="95" t="s">
        <v>0</v>
      </c>
      <c r="B73" s="96" t="s">
        <v>12</v>
      </c>
      <c r="C73" s="77"/>
      <c r="D73" s="97">
        <f>+D74+D87+D91+D82</f>
        <v>5903193</v>
      </c>
      <c r="F73" s="33"/>
    </row>
    <row r="74" spans="1:8" x14ac:dyDescent="0.25">
      <c r="A74" s="38"/>
      <c r="B74" s="26" t="s">
        <v>71</v>
      </c>
      <c r="D74" s="24">
        <f>SUM(D75:D80)</f>
        <v>5674825</v>
      </c>
    </row>
    <row r="75" spans="1:8" x14ac:dyDescent="0.25">
      <c r="A75" s="38"/>
      <c r="C75" s="102">
        <v>43920</v>
      </c>
      <c r="D75" s="104">
        <v>5042640</v>
      </c>
      <c r="E75" s="98" t="s">
        <v>275</v>
      </c>
      <c r="F75" s="98">
        <v>1</v>
      </c>
      <c r="G75" s="106">
        <v>20104008</v>
      </c>
      <c r="H75" s="33"/>
    </row>
    <row r="76" spans="1:8" x14ac:dyDescent="0.25">
      <c r="A76" s="38"/>
      <c r="C76" s="102">
        <v>43920</v>
      </c>
      <c r="D76" s="104">
        <v>100000</v>
      </c>
      <c r="E76" s="98" t="s">
        <v>275</v>
      </c>
      <c r="F76" s="98">
        <v>1</v>
      </c>
      <c r="G76" s="106">
        <v>20104008</v>
      </c>
      <c r="H76" s="33"/>
    </row>
    <row r="77" spans="1:8" x14ac:dyDescent="0.25">
      <c r="A77" s="38"/>
      <c r="C77" s="102">
        <v>43920</v>
      </c>
      <c r="D77" s="104">
        <v>170000</v>
      </c>
      <c r="E77" s="98" t="s">
        <v>275</v>
      </c>
      <c r="F77" s="98">
        <v>1</v>
      </c>
      <c r="G77" s="106">
        <v>20104008</v>
      </c>
      <c r="H77" s="33"/>
    </row>
    <row r="78" spans="1:8" x14ac:dyDescent="0.25">
      <c r="A78" s="38"/>
      <c r="C78" s="102">
        <v>43920</v>
      </c>
      <c r="D78" s="104">
        <v>128333</v>
      </c>
      <c r="E78" s="98" t="s">
        <v>275</v>
      </c>
      <c r="F78" s="98">
        <v>1</v>
      </c>
      <c r="G78" s="106">
        <v>20104008</v>
      </c>
      <c r="H78" s="33"/>
    </row>
    <row r="79" spans="1:8" x14ac:dyDescent="0.25">
      <c r="A79" s="38"/>
      <c r="C79" s="102">
        <v>43920</v>
      </c>
      <c r="D79" s="104">
        <v>192848</v>
      </c>
      <c r="E79" s="98" t="s">
        <v>275</v>
      </c>
      <c r="F79" s="98">
        <v>1</v>
      </c>
      <c r="G79" s="106">
        <v>20104008</v>
      </c>
      <c r="H79" s="33"/>
    </row>
    <row r="80" spans="1:8" x14ac:dyDescent="0.25">
      <c r="A80" s="38"/>
      <c r="C80" s="102">
        <v>43920</v>
      </c>
      <c r="D80" s="104">
        <v>41004</v>
      </c>
      <c r="E80" s="98" t="s">
        <v>275</v>
      </c>
      <c r="F80" s="98">
        <v>1</v>
      </c>
      <c r="G80" s="106">
        <v>20104008</v>
      </c>
      <c r="H80" s="33"/>
    </row>
    <row r="81" spans="1:8" x14ac:dyDescent="0.25">
      <c r="A81" s="38"/>
      <c r="D81" s="32"/>
      <c r="E81" s="33"/>
      <c r="F81" s="33"/>
      <c r="G81" s="93"/>
      <c r="H81" s="33"/>
    </row>
    <row r="82" spans="1:8" x14ac:dyDescent="0.25">
      <c r="B82" s="26" t="s">
        <v>129</v>
      </c>
      <c r="D82" s="67">
        <f>SUM(D83:D84)</f>
        <v>0</v>
      </c>
      <c r="E82" s="33"/>
      <c r="F82" s="70"/>
      <c r="G82" s="93"/>
      <c r="H82" s="21"/>
    </row>
    <row r="83" spans="1:8" x14ac:dyDescent="0.25">
      <c r="A83" s="38"/>
      <c r="C83" s="102"/>
      <c r="D83" s="104"/>
      <c r="E83" s="98"/>
      <c r="F83" s="94"/>
      <c r="H83" s="33"/>
    </row>
    <row r="84" spans="1:8" x14ac:dyDescent="0.25">
      <c r="A84" s="38"/>
      <c r="C84" s="102"/>
      <c r="D84" s="104"/>
      <c r="E84" s="98"/>
      <c r="F84" s="94"/>
      <c r="H84" s="33"/>
    </row>
    <row r="85" spans="1:8" x14ac:dyDescent="0.25">
      <c r="A85" s="38"/>
      <c r="C85" s="102"/>
      <c r="D85" s="105"/>
      <c r="E85" s="98"/>
      <c r="F85" s="98"/>
      <c r="H85" s="21"/>
    </row>
    <row r="86" spans="1:8" x14ac:dyDescent="0.25">
      <c r="A86" s="38"/>
      <c r="C86" s="102"/>
      <c r="D86" s="104"/>
      <c r="E86" s="98"/>
      <c r="F86" s="98"/>
      <c r="H86" s="33"/>
    </row>
    <row r="87" spans="1:8" x14ac:dyDescent="0.25">
      <c r="A87" s="38"/>
      <c r="B87" s="26" t="s">
        <v>67</v>
      </c>
      <c r="D87" s="24">
        <f>SUM(D88:D89)</f>
        <v>228368</v>
      </c>
      <c r="F87" s="33"/>
    </row>
    <row r="88" spans="1:8" x14ac:dyDescent="0.25">
      <c r="A88" s="38"/>
      <c r="C88" s="102">
        <v>43907</v>
      </c>
      <c r="D88" s="104">
        <v>228368</v>
      </c>
      <c r="E88" s="98" t="s">
        <v>343</v>
      </c>
      <c r="F88" s="98">
        <v>1</v>
      </c>
      <c r="G88" s="106">
        <v>30102002</v>
      </c>
      <c r="H88" s="33" t="s">
        <v>342</v>
      </c>
    </row>
    <row r="89" spans="1:8" x14ac:dyDescent="0.25">
      <c r="A89" s="38"/>
      <c r="C89" s="102"/>
      <c r="D89" s="104"/>
      <c r="E89" s="98"/>
      <c r="F89" s="98"/>
      <c r="H89" s="33"/>
    </row>
    <row r="90" spans="1:8" x14ac:dyDescent="0.25">
      <c r="A90" s="38"/>
      <c r="D90" s="32"/>
      <c r="E90" s="33"/>
      <c r="F90" s="33"/>
      <c r="G90" s="93"/>
    </row>
    <row r="91" spans="1:8" x14ac:dyDescent="0.25">
      <c r="B91" s="26" t="s">
        <v>78</v>
      </c>
      <c r="D91" s="24">
        <f>SUM(D92)</f>
        <v>0</v>
      </c>
      <c r="F91" s="33"/>
    </row>
    <row r="92" spans="1:8" x14ac:dyDescent="0.25">
      <c r="A92" s="38"/>
      <c r="C92" s="102"/>
      <c r="D92" s="104"/>
      <c r="E92" s="98"/>
      <c r="F92" s="98">
        <v>1</v>
      </c>
      <c r="G92" s="106">
        <v>30107003</v>
      </c>
      <c r="H92" s="62"/>
    </row>
    <row r="94" spans="1:8" x14ac:dyDescent="0.25">
      <c r="A94" s="95" t="s">
        <v>7</v>
      </c>
      <c r="B94" s="96" t="s">
        <v>15</v>
      </c>
      <c r="C94" s="77"/>
      <c r="D94" s="97">
        <f>+D95+D99+D107+D111+D103</f>
        <v>38209</v>
      </c>
    </row>
    <row r="95" spans="1:8" x14ac:dyDescent="0.25">
      <c r="A95" s="38"/>
      <c r="B95" s="26" t="s">
        <v>56</v>
      </c>
      <c r="D95" s="24">
        <f>SUM(D96:D97)</f>
        <v>0</v>
      </c>
    </row>
    <row r="96" spans="1:8" x14ac:dyDescent="0.25">
      <c r="A96" s="38"/>
      <c r="C96" s="102"/>
      <c r="D96" s="104"/>
      <c r="E96" s="98"/>
      <c r="F96" s="98">
        <v>1</v>
      </c>
      <c r="G96" s="106">
        <v>30104001</v>
      </c>
      <c r="H96" s="33"/>
    </row>
    <row r="97" spans="1:8" x14ac:dyDescent="0.25">
      <c r="A97" s="38"/>
      <c r="C97" s="102"/>
      <c r="D97" s="104"/>
      <c r="E97" s="98"/>
      <c r="F97" s="98">
        <v>1</v>
      </c>
      <c r="G97" s="106">
        <v>30104001</v>
      </c>
    </row>
    <row r="98" spans="1:8" x14ac:dyDescent="0.25">
      <c r="A98" s="38"/>
      <c r="D98" s="32"/>
      <c r="E98" s="33"/>
      <c r="F98" s="33"/>
      <c r="G98" s="93"/>
    </row>
    <row r="99" spans="1:8" x14ac:dyDescent="0.25">
      <c r="A99" s="38"/>
      <c r="B99" s="26" t="s">
        <v>57</v>
      </c>
      <c r="D99" s="24">
        <f>SUM(D100:D101)</f>
        <v>0</v>
      </c>
      <c r="F99" s="33"/>
    </row>
    <row r="100" spans="1:8" x14ac:dyDescent="0.25">
      <c r="A100" s="38"/>
      <c r="C100" s="102"/>
      <c r="D100" s="104"/>
      <c r="E100" s="98"/>
      <c r="F100" s="98">
        <v>1</v>
      </c>
      <c r="G100" s="106">
        <v>30104002</v>
      </c>
      <c r="H100" s="33"/>
    </row>
    <row r="101" spans="1:8" x14ac:dyDescent="0.25">
      <c r="A101" s="38"/>
      <c r="C101" s="102"/>
      <c r="D101" s="104"/>
      <c r="E101" s="98"/>
      <c r="F101" s="98">
        <v>1</v>
      </c>
      <c r="G101" s="106">
        <v>30104002</v>
      </c>
      <c r="H101" s="33"/>
    </row>
    <row r="102" spans="1:8" x14ac:dyDescent="0.25">
      <c r="A102" s="38"/>
      <c r="C102" s="102"/>
      <c r="D102" s="104"/>
      <c r="E102" s="98"/>
      <c r="F102" s="98"/>
      <c r="H102" s="33"/>
    </row>
    <row r="103" spans="1:8" x14ac:dyDescent="0.25">
      <c r="B103" s="26" t="s">
        <v>97</v>
      </c>
      <c r="D103" s="67">
        <f>SUM(D104:D105)</f>
        <v>0</v>
      </c>
      <c r="E103" s="33"/>
      <c r="F103" s="70"/>
      <c r="G103" s="93"/>
      <c r="H103" s="93"/>
    </row>
    <row r="104" spans="1:8" x14ac:dyDescent="0.25">
      <c r="A104" s="38"/>
      <c r="C104" s="102"/>
      <c r="D104" s="104"/>
      <c r="E104" s="98"/>
      <c r="F104" s="98">
        <v>1</v>
      </c>
      <c r="G104" s="106">
        <v>30104003</v>
      </c>
      <c r="H104" s="33"/>
    </row>
    <row r="105" spans="1:8" x14ac:dyDescent="0.25">
      <c r="A105" s="38"/>
      <c r="C105" s="102"/>
      <c r="D105" s="104"/>
      <c r="E105" s="98"/>
      <c r="F105" s="98">
        <v>1</v>
      </c>
      <c r="G105" s="106">
        <v>30104003</v>
      </c>
      <c r="H105" s="33"/>
    </row>
    <row r="106" spans="1:8" x14ac:dyDescent="0.25">
      <c r="A106" s="38"/>
      <c r="D106" s="32"/>
      <c r="E106" s="33"/>
      <c r="F106" s="70"/>
      <c r="G106" s="93"/>
    </row>
    <row r="107" spans="1:8" x14ac:dyDescent="0.25">
      <c r="A107" s="38"/>
      <c r="B107" s="26" t="s">
        <v>104</v>
      </c>
      <c r="D107" s="24">
        <f>SUM(D108:D109)</f>
        <v>38209</v>
      </c>
    </row>
    <row r="108" spans="1:8" x14ac:dyDescent="0.25">
      <c r="A108" s="38"/>
      <c r="C108" s="102">
        <v>43894</v>
      </c>
      <c r="D108" s="104">
        <v>38209</v>
      </c>
      <c r="E108" s="98" t="s">
        <v>344</v>
      </c>
      <c r="F108" s="98">
        <v>1</v>
      </c>
      <c r="G108" s="106">
        <v>30104004</v>
      </c>
      <c r="H108" s="33"/>
    </row>
    <row r="109" spans="1:8" x14ac:dyDescent="0.25">
      <c r="A109" s="38"/>
      <c r="C109" s="102"/>
      <c r="D109" s="104"/>
      <c r="E109" s="98"/>
      <c r="F109" s="98"/>
    </row>
    <row r="110" spans="1:8" x14ac:dyDescent="0.25">
      <c r="A110" s="38"/>
      <c r="C110" s="60"/>
      <c r="D110" s="58"/>
      <c r="E110" s="59"/>
      <c r="F110" s="59"/>
      <c r="G110" s="110"/>
    </row>
    <row r="111" spans="1:8" x14ac:dyDescent="0.25">
      <c r="A111" s="38"/>
      <c r="B111" s="26" t="s">
        <v>58</v>
      </c>
      <c r="D111" s="24">
        <f>SUM(D112:D113)</f>
        <v>0</v>
      </c>
    </row>
    <row r="112" spans="1:8" x14ac:dyDescent="0.25">
      <c r="A112" s="38"/>
      <c r="C112" s="102"/>
      <c r="D112" s="104"/>
      <c r="E112" s="98"/>
      <c r="F112" s="98">
        <v>1</v>
      </c>
      <c r="G112" s="106">
        <v>30104005</v>
      </c>
      <c r="H112" s="33"/>
    </row>
    <row r="113" spans="1:9" x14ac:dyDescent="0.25">
      <c r="A113" s="38"/>
      <c r="C113" s="102"/>
      <c r="D113" s="104"/>
      <c r="E113" s="98"/>
      <c r="F113" s="98">
        <v>1</v>
      </c>
      <c r="G113" s="106">
        <v>30104005</v>
      </c>
      <c r="H113" s="33"/>
    </row>
    <row r="114" spans="1:9" x14ac:dyDescent="0.25">
      <c r="A114" s="38"/>
      <c r="D114" s="32"/>
      <c r="E114" s="33"/>
      <c r="F114" s="70"/>
      <c r="G114" s="93"/>
      <c r="H114" s="81"/>
    </row>
    <row r="115" spans="1:9" x14ac:dyDescent="0.25">
      <c r="A115" s="95" t="s">
        <v>8</v>
      </c>
      <c r="B115" s="96" t="s">
        <v>79</v>
      </c>
      <c r="C115" s="77"/>
      <c r="D115" s="97">
        <f>+D116+D119+D125+D128+D131+D135</f>
        <v>34300</v>
      </c>
      <c r="F115" s="33"/>
    </row>
    <row r="116" spans="1:9" x14ac:dyDescent="0.25">
      <c r="A116" s="38"/>
      <c r="B116" s="26" t="s">
        <v>59</v>
      </c>
      <c r="D116" s="24">
        <f>SUM(D117:D117)</f>
        <v>0</v>
      </c>
      <c r="F116" s="45"/>
    </row>
    <row r="117" spans="1:9" x14ac:dyDescent="0.25">
      <c r="A117" s="29"/>
      <c r="B117" s="29"/>
      <c r="C117" s="102"/>
      <c r="D117" s="104"/>
      <c r="E117" s="98"/>
      <c r="F117" s="98">
        <v>1</v>
      </c>
      <c r="G117" s="106">
        <v>30101001</v>
      </c>
      <c r="H117" s="81"/>
    </row>
    <row r="118" spans="1:9" x14ac:dyDescent="0.25">
      <c r="A118" s="29"/>
      <c r="B118" s="29"/>
      <c r="D118" s="32"/>
      <c r="E118" s="33"/>
      <c r="F118" s="70"/>
      <c r="G118" s="93"/>
      <c r="H118" s="81"/>
    </row>
    <row r="119" spans="1:9" x14ac:dyDescent="0.25">
      <c r="B119" s="26" t="s">
        <v>105</v>
      </c>
      <c r="C119" s="23"/>
      <c r="D119" s="24">
        <f>SUM(D120:D123)</f>
        <v>0</v>
      </c>
    </row>
    <row r="120" spans="1:9" x14ac:dyDescent="0.25">
      <c r="A120" s="29"/>
      <c r="B120" s="29"/>
      <c r="C120" s="102"/>
      <c r="D120" s="104"/>
      <c r="E120" s="98"/>
      <c r="F120" s="98">
        <v>1</v>
      </c>
      <c r="G120" s="106">
        <v>30101002</v>
      </c>
      <c r="H120" s="126"/>
    </row>
    <row r="121" spans="1:9" x14ac:dyDescent="0.25">
      <c r="A121" s="29"/>
      <c r="B121" s="29"/>
      <c r="C121" s="102"/>
      <c r="D121" s="104"/>
      <c r="E121" s="98"/>
      <c r="F121" s="98">
        <v>1</v>
      </c>
      <c r="G121" s="106">
        <v>30101002</v>
      </c>
      <c r="H121" s="126"/>
    </row>
    <row r="122" spans="1:9" x14ac:dyDescent="0.25">
      <c r="A122" s="29"/>
      <c r="B122" s="29"/>
      <c r="C122" s="102"/>
      <c r="D122" s="104"/>
      <c r="E122" s="98"/>
      <c r="F122" s="98">
        <v>1</v>
      </c>
      <c r="G122" s="106">
        <v>30101002</v>
      </c>
      <c r="H122" s="126"/>
    </row>
    <row r="123" spans="1:9" x14ac:dyDescent="0.25">
      <c r="A123" s="29"/>
      <c r="B123" s="29"/>
      <c r="C123" s="102"/>
      <c r="D123" s="104"/>
      <c r="E123" s="98"/>
      <c r="F123" s="98">
        <v>1</v>
      </c>
      <c r="G123" s="106">
        <v>30101002</v>
      </c>
      <c r="H123" s="126"/>
    </row>
    <row r="124" spans="1:9" x14ac:dyDescent="0.25">
      <c r="A124" s="29"/>
      <c r="B124" s="29"/>
      <c r="C124" s="102"/>
      <c r="D124" s="104"/>
      <c r="E124" s="98"/>
      <c r="F124" s="98"/>
      <c r="H124" s="104"/>
      <c r="I124" s="114"/>
    </row>
    <row r="125" spans="1:9" x14ac:dyDescent="0.25">
      <c r="A125" s="29"/>
      <c r="B125" s="26" t="s">
        <v>68</v>
      </c>
      <c r="C125" s="23"/>
      <c r="D125" s="24">
        <f>SUM(D126)</f>
        <v>0</v>
      </c>
      <c r="H125" s="21"/>
    </row>
    <row r="126" spans="1:9" x14ac:dyDescent="0.25">
      <c r="C126" s="102"/>
      <c r="D126" s="104"/>
      <c r="E126" s="98"/>
      <c r="F126" s="98"/>
    </row>
    <row r="127" spans="1:9" x14ac:dyDescent="0.25">
      <c r="C127" s="102"/>
      <c r="D127" s="104"/>
      <c r="E127" s="98"/>
      <c r="F127" s="98"/>
    </row>
    <row r="128" spans="1:9" x14ac:dyDescent="0.25">
      <c r="B128" s="26" t="s">
        <v>69</v>
      </c>
      <c r="D128" s="24">
        <f>SUM(D129)</f>
        <v>0</v>
      </c>
      <c r="F128" s="33"/>
    </row>
    <row r="129" spans="1:8" x14ac:dyDescent="0.25">
      <c r="C129" s="102"/>
      <c r="D129" s="104"/>
      <c r="E129" s="98"/>
      <c r="F129" s="98">
        <v>1</v>
      </c>
      <c r="G129" s="106">
        <v>30120001</v>
      </c>
      <c r="H129" s="80" t="s">
        <v>126</v>
      </c>
    </row>
    <row r="130" spans="1:8" x14ac:dyDescent="0.25">
      <c r="D130" s="24"/>
      <c r="F130" s="33"/>
    </row>
    <row r="131" spans="1:8" x14ac:dyDescent="0.25">
      <c r="B131" s="26" t="s">
        <v>80</v>
      </c>
      <c r="D131" s="24">
        <f>SUM(D132:D133)</f>
        <v>34300</v>
      </c>
      <c r="F131" s="33"/>
    </row>
    <row r="132" spans="1:8" x14ac:dyDescent="0.25">
      <c r="A132" s="29"/>
      <c r="B132" s="29"/>
      <c r="C132" s="102">
        <v>43921</v>
      </c>
      <c r="D132" s="104">
        <v>14300</v>
      </c>
      <c r="E132" s="98" t="s">
        <v>345</v>
      </c>
      <c r="F132" s="98">
        <v>1</v>
      </c>
      <c r="G132" s="106">
        <v>30109001</v>
      </c>
      <c r="H132" s="126" t="s">
        <v>118</v>
      </c>
    </row>
    <row r="133" spans="1:8" x14ac:dyDescent="0.25">
      <c r="A133" s="29"/>
      <c r="B133" s="29"/>
      <c r="C133" s="102">
        <v>43921</v>
      </c>
      <c r="D133" s="104">
        <v>20000</v>
      </c>
      <c r="E133" s="98" t="s">
        <v>346</v>
      </c>
      <c r="F133" s="98">
        <v>1</v>
      </c>
      <c r="G133" s="106">
        <v>30109001</v>
      </c>
      <c r="H133" s="126" t="s">
        <v>118</v>
      </c>
    </row>
    <row r="134" spans="1:8" x14ac:dyDescent="0.25">
      <c r="D134" s="32"/>
      <c r="E134" s="33"/>
      <c r="F134" s="33"/>
      <c r="G134" s="93"/>
      <c r="H134" s="62"/>
    </row>
    <row r="135" spans="1:8" x14ac:dyDescent="0.25">
      <c r="A135" s="35"/>
      <c r="B135" s="26" t="s">
        <v>70</v>
      </c>
      <c r="C135" s="23"/>
      <c r="D135" s="24">
        <f>+D136</f>
        <v>0</v>
      </c>
      <c r="F135" s="33"/>
    </row>
    <row r="136" spans="1:8" x14ac:dyDescent="0.25">
      <c r="A136" s="35"/>
      <c r="F136" s="33"/>
    </row>
    <row r="137" spans="1:8" x14ac:dyDescent="0.25">
      <c r="A137" s="35"/>
      <c r="F137" s="33"/>
    </row>
    <row r="138" spans="1:8" x14ac:dyDescent="0.25">
      <c r="A138" s="95" t="s">
        <v>14</v>
      </c>
      <c r="B138" s="96" t="s">
        <v>13</v>
      </c>
      <c r="C138" s="77"/>
      <c r="D138" s="97">
        <f>+D139+D143+D147+D151</f>
        <v>131692</v>
      </c>
      <c r="F138" s="33"/>
    </row>
    <row r="139" spans="1:8" x14ac:dyDescent="0.25">
      <c r="A139" s="38"/>
      <c r="B139" s="26" t="s">
        <v>61</v>
      </c>
      <c r="D139" s="24">
        <f>SUM(D140:D142)</f>
        <v>111692</v>
      </c>
      <c r="F139" s="33"/>
    </row>
    <row r="140" spans="1:8" x14ac:dyDescent="0.25">
      <c r="A140" s="38"/>
      <c r="C140" s="102">
        <v>43905</v>
      </c>
      <c r="D140" s="104">
        <v>61288</v>
      </c>
      <c r="E140" s="98" t="s">
        <v>121</v>
      </c>
      <c r="F140" s="98">
        <v>1</v>
      </c>
      <c r="G140" s="106">
        <v>30103001</v>
      </c>
      <c r="H140" s="33" t="s">
        <v>347</v>
      </c>
    </row>
    <row r="141" spans="1:8" x14ac:dyDescent="0.25">
      <c r="A141" s="38"/>
      <c r="C141" s="102">
        <v>43902</v>
      </c>
      <c r="D141" s="104">
        <v>25202</v>
      </c>
      <c r="E141" s="98" t="s">
        <v>122</v>
      </c>
      <c r="F141" s="98">
        <v>1</v>
      </c>
      <c r="G141" s="106">
        <v>30103001</v>
      </c>
      <c r="H141" s="33" t="s">
        <v>348</v>
      </c>
    </row>
    <row r="142" spans="1:8" x14ac:dyDescent="0.25">
      <c r="A142" s="38"/>
      <c r="C142" s="102">
        <v>43871</v>
      </c>
      <c r="D142" s="32">
        <v>25202</v>
      </c>
      <c r="E142" s="98" t="s">
        <v>122</v>
      </c>
      <c r="F142" s="98">
        <v>1</v>
      </c>
      <c r="G142" s="106">
        <v>30103001</v>
      </c>
      <c r="H142" s="33" t="s">
        <v>349</v>
      </c>
    </row>
    <row r="143" spans="1:8" x14ac:dyDescent="0.25">
      <c r="A143" s="38"/>
      <c r="B143" s="26" t="s">
        <v>62</v>
      </c>
      <c r="D143" s="24">
        <f>SUM(D144:D146)</f>
        <v>0</v>
      </c>
    </row>
    <row r="144" spans="1:8" x14ac:dyDescent="0.25">
      <c r="A144" s="38"/>
      <c r="C144" s="102"/>
      <c r="D144" s="104"/>
      <c r="E144" s="98"/>
      <c r="F144" s="114"/>
      <c r="H144" s="62"/>
    </row>
    <row r="145" spans="1:8" x14ac:dyDescent="0.25">
      <c r="A145" s="38"/>
      <c r="D145" s="32"/>
      <c r="E145" s="33"/>
      <c r="F145" s="33"/>
      <c r="G145" s="93"/>
      <c r="H145" s="62"/>
    </row>
    <row r="146" spans="1:8" x14ac:dyDescent="0.25">
      <c r="A146" s="38"/>
      <c r="D146" s="32"/>
      <c r="E146" s="33"/>
      <c r="F146" s="33"/>
      <c r="G146" s="93"/>
      <c r="H146" s="62"/>
    </row>
    <row r="147" spans="1:8" x14ac:dyDescent="0.25">
      <c r="A147" s="38"/>
      <c r="B147" s="26" t="s">
        <v>99</v>
      </c>
      <c r="D147" s="24">
        <f>SUM(D148:D149)</f>
        <v>20000</v>
      </c>
    </row>
    <row r="148" spans="1:8" x14ac:dyDescent="0.25">
      <c r="A148" s="38"/>
      <c r="C148" s="102">
        <v>43886</v>
      </c>
      <c r="D148" s="104">
        <v>20000</v>
      </c>
      <c r="E148" s="98" t="s">
        <v>288</v>
      </c>
      <c r="F148" s="98">
        <v>1</v>
      </c>
      <c r="G148" s="106">
        <v>30103002</v>
      </c>
      <c r="H148" s="33" t="s">
        <v>350</v>
      </c>
    </row>
    <row r="149" spans="1:8" x14ac:dyDescent="0.25">
      <c r="A149" s="38"/>
      <c r="C149" s="102"/>
      <c r="D149" s="104"/>
      <c r="E149" s="98"/>
      <c r="F149" s="98"/>
      <c r="H149" s="33"/>
    </row>
    <row r="150" spans="1:8" x14ac:dyDescent="0.25">
      <c r="A150" s="38"/>
      <c r="C150" s="102"/>
      <c r="D150" s="104"/>
      <c r="E150" s="98"/>
      <c r="F150" s="98"/>
      <c r="H150" s="33"/>
    </row>
    <row r="151" spans="1:8" x14ac:dyDescent="0.25">
      <c r="A151" s="38"/>
      <c r="B151" s="26" t="s">
        <v>72</v>
      </c>
      <c r="D151" s="24">
        <f>SUM(D152)</f>
        <v>0</v>
      </c>
      <c r="F151" s="33"/>
    </row>
    <row r="152" spans="1:8" x14ac:dyDescent="0.25">
      <c r="A152" s="41"/>
      <c r="C152" s="102"/>
      <c r="D152" s="104"/>
      <c r="E152" s="98"/>
      <c r="F152" s="98"/>
      <c r="H152" s="33"/>
    </row>
    <row r="153" spans="1:8" x14ac:dyDescent="0.25">
      <c r="A153" s="38"/>
      <c r="D153" s="32"/>
      <c r="E153" s="33"/>
      <c r="F153" s="70"/>
      <c r="G153" s="93"/>
      <c r="H153" s="81"/>
    </row>
    <row r="154" spans="1:8" x14ac:dyDescent="0.25">
      <c r="A154" s="38"/>
      <c r="D154" s="32"/>
      <c r="E154" s="33"/>
      <c r="F154" s="70"/>
      <c r="G154" s="93"/>
      <c r="H154" s="81"/>
    </row>
    <row r="155" spans="1:8" x14ac:dyDescent="0.25">
      <c r="A155" s="95" t="s">
        <v>16</v>
      </c>
      <c r="B155" s="96" t="s">
        <v>17</v>
      </c>
      <c r="C155" s="77"/>
      <c r="D155" s="97">
        <f>+D156+D159+D162+D165+D168+D171+D173</f>
        <v>0</v>
      </c>
      <c r="G155" s="93"/>
    </row>
    <row r="156" spans="1:8" x14ac:dyDescent="0.25">
      <c r="A156" s="41"/>
      <c r="B156" s="26" t="s">
        <v>131</v>
      </c>
      <c r="D156" s="24">
        <f>+D157</f>
        <v>0</v>
      </c>
      <c r="F156" s="33"/>
    </row>
    <row r="157" spans="1:8" ht="14.25" customHeight="1" x14ac:dyDescent="0.25">
      <c r="A157" s="38"/>
      <c r="C157" s="102"/>
      <c r="D157" s="104"/>
      <c r="E157" s="98"/>
      <c r="F157" s="98">
        <v>1</v>
      </c>
      <c r="G157" s="106">
        <v>30105001</v>
      </c>
      <c r="H157" s="33"/>
    </row>
    <row r="158" spans="1:8" x14ac:dyDescent="0.25">
      <c r="A158" s="41"/>
      <c r="D158" s="24"/>
      <c r="E158" s="32"/>
      <c r="F158" s="33"/>
    </row>
    <row r="159" spans="1:8" x14ac:dyDescent="0.25">
      <c r="A159" s="41"/>
      <c r="B159" s="26" t="s">
        <v>63</v>
      </c>
      <c r="D159" s="24">
        <f>+D160</f>
        <v>0</v>
      </c>
    </row>
    <row r="160" spans="1:8" x14ac:dyDescent="0.25">
      <c r="A160" s="41"/>
      <c r="C160" s="102"/>
      <c r="D160" s="104"/>
      <c r="E160" s="98"/>
      <c r="F160" s="98"/>
      <c r="H160" s="81"/>
    </row>
    <row r="161" spans="1:8" x14ac:dyDescent="0.25">
      <c r="A161" s="38"/>
      <c r="D161" s="32"/>
      <c r="E161" s="33"/>
      <c r="F161" s="33"/>
      <c r="G161" s="93"/>
      <c r="H161" s="62"/>
    </row>
    <row r="162" spans="1:8" x14ac:dyDescent="0.25">
      <c r="A162" s="41"/>
      <c r="B162" s="26" t="s">
        <v>64</v>
      </c>
      <c r="C162" s="23"/>
      <c r="D162" s="24">
        <f>SUM(D163:D163)</f>
        <v>0</v>
      </c>
    </row>
    <row r="163" spans="1:8" ht="14.25" customHeight="1" x14ac:dyDescent="0.25">
      <c r="A163" s="38"/>
      <c r="C163" s="102"/>
      <c r="D163" s="104"/>
      <c r="E163" s="98"/>
      <c r="F163" s="98">
        <v>1</v>
      </c>
      <c r="G163" s="106">
        <v>30105003</v>
      </c>
      <c r="H163" s="33"/>
    </row>
    <row r="164" spans="1:8" x14ac:dyDescent="0.25">
      <c r="A164" s="41"/>
      <c r="D164" s="32"/>
      <c r="E164" s="33"/>
      <c r="F164" s="70"/>
      <c r="G164" s="93"/>
    </row>
    <row r="165" spans="1:8" x14ac:dyDescent="0.25">
      <c r="A165" s="41"/>
      <c r="B165" s="26" t="s">
        <v>108</v>
      </c>
      <c r="D165" s="24">
        <f>SUM(D166:D166)</f>
        <v>0</v>
      </c>
      <c r="F165" s="33"/>
    </row>
    <row r="166" spans="1:8" x14ac:dyDescent="0.25">
      <c r="A166" s="41"/>
      <c r="C166" s="102"/>
      <c r="D166" s="104"/>
      <c r="E166" s="98"/>
      <c r="F166" s="98">
        <v>1</v>
      </c>
      <c r="G166" s="106">
        <v>30105005</v>
      </c>
      <c r="H166" s="33"/>
    </row>
    <row r="167" spans="1:8" x14ac:dyDescent="0.25">
      <c r="A167" s="41"/>
      <c r="C167" s="102"/>
      <c r="D167" s="104"/>
      <c r="E167" s="98"/>
      <c r="F167" s="98"/>
      <c r="H167" s="33"/>
    </row>
    <row r="168" spans="1:8" x14ac:dyDescent="0.25">
      <c r="A168" s="41"/>
      <c r="B168" s="26" t="s">
        <v>130</v>
      </c>
      <c r="D168" s="24">
        <f>SUM(D169)</f>
        <v>0</v>
      </c>
      <c r="F168" s="33"/>
    </row>
    <row r="169" spans="1:8" x14ac:dyDescent="0.25">
      <c r="A169" s="41"/>
      <c r="D169" s="32"/>
      <c r="E169" s="33"/>
      <c r="F169" s="70"/>
      <c r="G169" s="93"/>
    </row>
    <row r="170" spans="1:8" x14ac:dyDescent="0.25">
      <c r="A170" s="41"/>
      <c r="D170" s="32"/>
      <c r="E170" s="33"/>
      <c r="F170" s="70"/>
      <c r="G170" s="93"/>
    </row>
    <row r="171" spans="1:8" x14ac:dyDescent="0.25">
      <c r="A171" s="41"/>
      <c r="B171" s="26" t="s">
        <v>81</v>
      </c>
      <c r="D171" s="24">
        <f>+D172</f>
        <v>0</v>
      </c>
      <c r="G171" s="93"/>
    </row>
    <row r="172" spans="1:8" x14ac:dyDescent="0.25">
      <c r="A172" s="41"/>
      <c r="C172" s="102"/>
      <c r="D172" s="104"/>
      <c r="E172" s="98"/>
      <c r="F172" s="98">
        <v>1</v>
      </c>
      <c r="G172" s="106">
        <v>30106003</v>
      </c>
      <c r="H172" s="75"/>
    </row>
    <row r="173" spans="1:8" x14ac:dyDescent="0.25">
      <c r="A173" s="41"/>
      <c r="B173" s="26" t="s">
        <v>65</v>
      </c>
      <c r="C173" s="23"/>
      <c r="D173" s="24">
        <f>SUM(D174)</f>
        <v>0</v>
      </c>
      <c r="H173" s="21"/>
    </row>
    <row r="174" spans="1:8" x14ac:dyDescent="0.25">
      <c r="A174" s="41"/>
      <c r="D174" s="32"/>
      <c r="E174" s="33"/>
      <c r="F174" s="70"/>
      <c r="G174" s="93"/>
    </row>
    <row r="175" spans="1:8" x14ac:dyDescent="0.25">
      <c r="A175" s="41"/>
      <c r="D175" s="32"/>
      <c r="E175" s="33"/>
      <c r="F175" s="70"/>
      <c r="G175" s="93"/>
    </row>
    <row r="176" spans="1:8" x14ac:dyDescent="0.25">
      <c r="A176" s="95" t="s">
        <v>18</v>
      </c>
      <c r="B176" s="96" t="s">
        <v>101</v>
      </c>
      <c r="C176" s="77"/>
      <c r="D176" s="97">
        <f>+D177+D181</f>
        <v>778804</v>
      </c>
      <c r="G176" s="93"/>
    </row>
    <row r="177" spans="1:8" x14ac:dyDescent="0.25">
      <c r="A177" s="41"/>
      <c r="B177" s="26" t="s">
        <v>109</v>
      </c>
      <c r="D177" s="67">
        <f>SUM(D178:D179)</f>
        <v>778804</v>
      </c>
      <c r="E177" s="33"/>
      <c r="G177" s="93"/>
    </row>
    <row r="178" spans="1:8" x14ac:dyDescent="0.25">
      <c r="A178" s="41"/>
      <c r="C178" s="102">
        <v>43886</v>
      </c>
      <c r="D178" s="32">
        <v>210000</v>
      </c>
      <c r="E178" s="33" t="s">
        <v>351</v>
      </c>
      <c r="F178" s="21">
        <v>1</v>
      </c>
      <c r="G178" s="93">
        <v>30106004</v>
      </c>
      <c r="H178" s="80" t="s">
        <v>352</v>
      </c>
    </row>
    <row r="179" spans="1:8" x14ac:dyDescent="0.25">
      <c r="A179" s="41"/>
      <c r="C179" s="102">
        <v>43886</v>
      </c>
      <c r="D179" s="32">
        <v>568804</v>
      </c>
      <c r="E179" s="33" t="s">
        <v>354</v>
      </c>
      <c r="F179" s="21">
        <v>1</v>
      </c>
      <c r="G179" s="93">
        <v>30106004</v>
      </c>
      <c r="H179" s="80" t="s">
        <v>353</v>
      </c>
    </row>
    <row r="180" spans="1:8" x14ac:dyDescent="0.25">
      <c r="A180" s="41"/>
      <c r="D180" s="32"/>
      <c r="E180" s="33"/>
      <c r="G180" s="93"/>
    </row>
    <row r="181" spans="1:8" x14ac:dyDescent="0.25">
      <c r="A181" s="41"/>
      <c r="B181" s="26" t="s">
        <v>66</v>
      </c>
      <c r="C181" s="23"/>
      <c r="D181" s="24">
        <f>SUM(D182:D183)</f>
        <v>0</v>
      </c>
      <c r="E181" s="33"/>
      <c r="F181" s="33"/>
      <c r="G181" s="93"/>
      <c r="H181" s="33"/>
    </row>
    <row r="182" spans="1:8" x14ac:dyDescent="0.25">
      <c r="A182" s="41"/>
      <c r="C182" s="102"/>
      <c r="D182" s="104"/>
      <c r="E182" s="98"/>
      <c r="F182" s="98">
        <v>2</v>
      </c>
      <c r="G182" s="106">
        <v>30106005</v>
      </c>
      <c r="H182" s="33"/>
    </row>
    <row r="183" spans="1:8" x14ac:dyDescent="0.25">
      <c r="A183" s="41"/>
      <c r="C183" s="102"/>
      <c r="D183" s="104"/>
      <c r="E183" s="98"/>
      <c r="F183" s="98">
        <v>2</v>
      </c>
      <c r="G183" s="106">
        <v>30106005</v>
      </c>
      <c r="H183" s="33"/>
    </row>
    <row r="184" spans="1:8" x14ac:dyDescent="0.25">
      <c r="A184" s="38"/>
      <c r="C184" s="50"/>
      <c r="D184" s="47"/>
    </row>
    <row r="185" spans="1:8" x14ac:dyDescent="0.25">
      <c r="A185" s="95" t="s">
        <v>19</v>
      </c>
      <c r="B185" s="96" t="s">
        <v>21</v>
      </c>
      <c r="C185" s="77"/>
      <c r="D185" s="97">
        <f>+D186</f>
        <v>1565</v>
      </c>
      <c r="F185" s="33"/>
    </row>
    <row r="186" spans="1:8" x14ac:dyDescent="0.25">
      <c r="A186" s="38"/>
      <c r="B186" s="26" t="s">
        <v>22</v>
      </c>
      <c r="D186" s="24">
        <f>SUM(D187:D190)</f>
        <v>1565</v>
      </c>
    </row>
    <row r="187" spans="1:8" ht="15" customHeight="1" x14ac:dyDescent="0.25">
      <c r="A187" s="38"/>
      <c r="C187" s="102">
        <v>43903</v>
      </c>
      <c r="D187" s="104">
        <v>1565</v>
      </c>
      <c r="E187" s="98" t="s">
        <v>120</v>
      </c>
      <c r="F187" s="98">
        <v>1</v>
      </c>
      <c r="G187" s="106">
        <v>30108001</v>
      </c>
      <c r="H187" s="127"/>
    </row>
    <row r="188" spans="1:8" s="75" customFormat="1" x14ac:dyDescent="0.25">
      <c r="A188" s="38"/>
      <c r="B188" s="26"/>
      <c r="C188" s="102"/>
      <c r="D188" s="104"/>
      <c r="E188" s="98"/>
      <c r="F188" s="98"/>
      <c r="G188" s="106"/>
      <c r="H188" s="127"/>
    </row>
    <row r="189" spans="1:8" s="75" customFormat="1" x14ac:dyDescent="0.25">
      <c r="A189" s="38"/>
      <c r="B189" s="26"/>
      <c r="C189" s="102"/>
      <c r="D189" s="104"/>
      <c r="E189" s="98"/>
      <c r="F189" s="98"/>
      <c r="G189" s="106"/>
      <c r="H189" s="127"/>
    </row>
    <row r="190" spans="1:8" s="75" customFormat="1" x14ac:dyDescent="0.25">
      <c r="A190" s="38"/>
      <c r="B190" s="26"/>
      <c r="C190" s="102"/>
      <c r="D190" s="104"/>
      <c r="E190" s="98"/>
      <c r="F190" s="114"/>
      <c r="G190" s="124"/>
      <c r="H190" s="81"/>
    </row>
    <row r="191" spans="1:8" s="75" customFormat="1" x14ac:dyDescent="0.25">
      <c r="A191" s="38"/>
      <c r="B191" s="26"/>
      <c r="C191" s="102"/>
      <c r="D191" s="104"/>
      <c r="E191" s="98"/>
      <c r="F191" s="114"/>
      <c r="G191" s="124"/>
      <c r="H191" s="81"/>
    </row>
    <row r="192" spans="1:8" s="75" customFormat="1" x14ac:dyDescent="0.25">
      <c r="A192" s="38"/>
      <c r="B192" s="26"/>
      <c r="C192" s="102"/>
      <c r="D192" s="104"/>
      <c r="E192" s="98"/>
      <c r="F192" s="114"/>
      <c r="G192" s="124"/>
      <c r="H192" s="81"/>
    </row>
    <row r="193" spans="1:8" x14ac:dyDescent="0.25">
      <c r="A193" s="96" t="s">
        <v>20</v>
      </c>
      <c r="B193" s="96" t="s">
        <v>23</v>
      </c>
      <c r="C193" s="77"/>
      <c r="D193" s="97">
        <f>+D194</f>
        <v>117258</v>
      </c>
    </row>
    <row r="194" spans="1:8" x14ac:dyDescent="0.25">
      <c r="B194" s="26" t="s">
        <v>32</v>
      </c>
      <c r="D194" s="24">
        <f>SUM(D195:D196)</f>
        <v>117258</v>
      </c>
      <c r="G194" s="93"/>
    </row>
    <row r="195" spans="1:8" x14ac:dyDescent="0.25">
      <c r="A195" s="26"/>
      <c r="C195" s="102">
        <v>43921</v>
      </c>
      <c r="D195" s="104">
        <v>117258</v>
      </c>
      <c r="E195" s="98" t="s">
        <v>355</v>
      </c>
      <c r="F195" s="98" t="s">
        <v>50</v>
      </c>
      <c r="G195" s="106" t="s">
        <v>50</v>
      </c>
      <c r="H195" s="56"/>
    </row>
    <row r="196" spans="1:8" x14ac:dyDescent="0.25">
      <c r="A196" s="26"/>
      <c r="C196" s="82"/>
      <c r="D196" s="57"/>
      <c r="E196" s="56"/>
      <c r="F196" s="56"/>
      <c r="G196" s="79"/>
      <c r="H196" s="56"/>
    </row>
    <row r="197" spans="1:8" s="25" customFormat="1" x14ac:dyDescent="0.25">
      <c r="A197" s="28"/>
      <c r="B197" s="26"/>
      <c r="C197" s="49"/>
      <c r="D197" s="21"/>
      <c r="E197" s="21"/>
      <c r="F197" s="34"/>
      <c r="G197" s="106"/>
      <c r="H197" s="80"/>
    </row>
    <row r="198" spans="1:8" s="25" customFormat="1" x14ac:dyDescent="0.25">
      <c r="A198" s="28"/>
      <c r="B198" s="26" t="s">
        <v>44</v>
      </c>
      <c r="C198" s="49"/>
      <c r="D198" s="71">
        <v>11728268</v>
      </c>
      <c r="E198" s="21"/>
      <c r="F198" s="34"/>
      <c r="G198" s="106"/>
      <c r="H198" s="80"/>
    </row>
    <row r="199" spans="1:8" x14ac:dyDescent="0.25">
      <c r="B199" s="26" t="s">
        <v>45</v>
      </c>
      <c r="D199" s="71">
        <v>1330000</v>
      </c>
    </row>
    <row r="200" spans="1:8" ht="15.75" thickBot="1" x14ac:dyDescent="0.3">
      <c r="B200" s="26" t="s">
        <v>46</v>
      </c>
      <c r="D200" s="72">
        <v>7340887</v>
      </c>
    </row>
    <row r="201" spans="1:8" ht="15.75" thickTop="1" x14ac:dyDescent="0.25">
      <c r="C201" s="49" t="s">
        <v>39</v>
      </c>
      <c r="D201" s="71">
        <f>SUM(D198:D200)</f>
        <v>20399155</v>
      </c>
      <c r="E201" s="21" t="s">
        <v>40</v>
      </c>
    </row>
    <row r="202" spans="1:8" x14ac:dyDescent="0.25">
      <c r="A202" s="42"/>
      <c r="B202" s="26" t="s">
        <v>24</v>
      </c>
      <c r="D202" s="71">
        <f>+D1</f>
        <v>14489939</v>
      </c>
      <c r="E202" s="51"/>
      <c r="G202" s="111"/>
    </row>
    <row r="203" spans="1:8" ht="15.75" thickBot="1" x14ac:dyDescent="0.3">
      <c r="A203" s="42"/>
      <c r="B203" s="26" t="s">
        <v>25</v>
      </c>
      <c r="D203" s="72">
        <f>-D70</f>
        <v>-7005021</v>
      </c>
      <c r="E203" s="53"/>
      <c r="G203" s="111"/>
    </row>
    <row r="204" spans="1:8" ht="15.75" thickTop="1" x14ac:dyDescent="0.25">
      <c r="A204" s="42"/>
      <c r="B204" s="55" t="s">
        <v>38</v>
      </c>
      <c r="C204" s="61"/>
      <c r="D204" s="73">
        <f>SUM(D202:D203)</f>
        <v>7484918</v>
      </c>
      <c r="G204" s="112"/>
    </row>
    <row r="205" spans="1:8" s="54" customFormat="1" x14ac:dyDescent="0.25">
      <c r="A205" s="44"/>
      <c r="B205" s="44" t="s">
        <v>107</v>
      </c>
      <c r="C205" s="49"/>
      <c r="D205" s="74">
        <f>+D201+D204</f>
        <v>27884073</v>
      </c>
      <c r="G205" s="113"/>
      <c r="H205" s="80"/>
    </row>
    <row r="206" spans="1:8" x14ac:dyDescent="0.25">
      <c r="A206" s="43"/>
      <c r="B206" s="44"/>
      <c r="C206" s="77" t="s">
        <v>47</v>
      </c>
      <c r="D206" s="78"/>
    </row>
    <row r="207" spans="1:8" x14ac:dyDescent="0.25">
      <c r="B207" s="26" t="s">
        <v>42</v>
      </c>
      <c r="D207" s="71">
        <f>SUM(D205:D206)</f>
        <v>27884073</v>
      </c>
      <c r="E207" s="21" t="s">
        <v>40</v>
      </c>
    </row>
    <row r="208" spans="1:8" x14ac:dyDescent="0.25">
      <c r="C208" s="49" t="s">
        <v>41</v>
      </c>
      <c r="D208" s="71">
        <f>58074977+1330000+8353575</f>
        <v>67758552</v>
      </c>
    </row>
    <row r="209" spans="1:8" s="54" customFormat="1" x14ac:dyDescent="0.25">
      <c r="A209" s="44"/>
      <c r="B209" s="44" t="s">
        <v>43</v>
      </c>
      <c r="C209" s="49"/>
      <c r="D209" s="74">
        <f>+D208-D207</f>
        <v>39874479</v>
      </c>
      <c r="G209" s="113"/>
      <c r="H209" s="80"/>
    </row>
    <row r="213" spans="1:8" x14ac:dyDescent="0.25">
      <c r="B213" s="68"/>
    </row>
    <row r="214" spans="1:8" x14ac:dyDescent="0.25">
      <c r="B214" s="68"/>
    </row>
    <row r="215" spans="1:8" x14ac:dyDescent="0.25">
      <c r="B215" s="68"/>
    </row>
    <row r="216" spans="1:8" x14ac:dyDescent="0.25">
      <c r="B216" s="68"/>
    </row>
    <row r="217" spans="1:8" x14ac:dyDescent="0.25">
      <c r="B217" s="68"/>
      <c r="C217" s="68"/>
    </row>
    <row r="218" spans="1:8" x14ac:dyDescent="0.25">
      <c r="B218" s="68"/>
    </row>
    <row r="219" spans="1:8" s="49" customFormat="1" x14ac:dyDescent="0.25">
      <c r="A219" s="28"/>
      <c r="B219" s="68"/>
      <c r="D219" s="21"/>
      <c r="E219" s="21"/>
      <c r="F219" s="21"/>
      <c r="G219" s="106"/>
      <c r="H219" s="80"/>
    </row>
    <row r="220" spans="1:8" s="49" customFormat="1" x14ac:dyDescent="0.25">
      <c r="A220" s="28"/>
      <c r="B220" s="68"/>
      <c r="D220" s="21"/>
      <c r="E220" s="21"/>
      <c r="F220" s="21"/>
      <c r="G220" s="106"/>
      <c r="H220" s="80"/>
    </row>
    <row r="221" spans="1:8" s="49" customFormat="1" x14ac:dyDescent="0.25">
      <c r="A221" s="28"/>
      <c r="B221" s="68"/>
      <c r="D221" s="21"/>
      <c r="E221" s="21"/>
      <c r="F221" s="21"/>
      <c r="G221" s="106"/>
      <c r="H221" s="80"/>
    </row>
    <row r="222" spans="1:8" s="49" customFormat="1" x14ac:dyDescent="0.25">
      <c r="A222" s="28"/>
      <c r="B222" s="68"/>
      <c r="D222" s="21"/>
      <c r="E222" s="21"/>
      <c r="F222" s="21"/>
      <c r="G222" s="106"/>
      <c r="H222" s="80"/>
    </row>
    <row r="223" spans="1:8" s="49" customFormat="1" x14ac:dyDescent="0.25">
      <c r="A223" s="28"/>
      <c r="B223" s="68"/>
      <c r="D223" s="21"/>
      <c r="E223" s="21"/>
      <c r="F223" s="21"/>
      <c r="G223" s="106"/>
      <c r="H223" s="80"/>
    </row>
    <row r="234" spans="7:7" s="21" customFormat="1" ht="12.75" x14ac:dyDescent="0.2">
      <c r="G234" s="106"/>
    </row>
    <row r="235" spans="7:7" s="21" customFormat="1" ht="12.75" x14ac:dyDescent="0.2">
      <c r="G235" s="106"/>
    </row>
    <row r="236" spans="7:7" s="21" customFormat="1" ht="12.75" x14ac:dyDescent="0.2">
      <c r="G236" s="106"/>
    </row>
    <row r="237" spans="7:7" s="21" customFormat="1" ht="12.75" x14ac:dyDescent="0.2">
      <c r="G237" s="106"/>
    </row>
    <row r="238" spans="7:7" s="21" customFormat="1" ht="12.75" x14ac:dyDescent="0.2">
      <c r="G238" s="106"/>
    </row>
    <row r="239" spans="7:7" s="21" customFormat="1" ht="12.75" x14ac:dyDescent="0.2">
      <c r="G239" s="106"/>
    </row>
    <row r="240" spans="7:7" s="21" customFormat="1" ht="12.75" x14ac:dyDescent="0.2">
      <c r="G240" s="106"/>
    </row>
    <row r="241" spans="7:7" s="21" customFormat="1" ht="12.75" x14ac:dyDescent="0.2">
      <c r="G241" s="106"/>
    </row>
    <row r="242" spans="7:7" s="21" customFormat="1" ht="12.75" x14ac:dyDescent="0.2">
      <c r="G242" s="106"/>
    </row>
    <row r="243" spans="7:7" s="21" customFormat="1" ht="12.75" x14ac:dyDescent="0.2">
      <c r="G243" s="106"/>
    </row>
    <row r="244" spans="7:7" s="21" customFormat="1" ht="12.75" x14ac:dyDescent="0.2">
      <c r="G244" s="106"/>
    </row>
    <row r="245" spans="7:7" s="21" customFormat="1" ht="12.75" x14ac:dyDescent="0.2">
      <c r="G245" s="106"/>
    </row>
    <row r="246" spans="7:7" s="21" customFormat="1" ht="12.75" x14ac:dyDescent="0.2">
      <c r="G246" s="106"/>
    </row>
    <row r="247" spans="7:7" s="21" customFormat="1" ht="12.75" x14ac:dyDescent="0.2">
      <c r="G247" s="106"/>
    </row>
    <row r="248" spans="7:7" s="21" customFormat="1" ht="12.75" x14ac:dyDescent="0.2">
      <c r="G248" s="106"/>
    </row>
    <row r="249" spans="7:7" s="21" customFormat="1" ht="12.75" x14ac:dyDescent="0.2">
      <c r="G249" s="106"/>
    </row>
    <row r="250" spans="7:7" s="21" customFormat="1" ht="12.75" x14ac:dyDescent="0.2">
      <c r="G250" s="106"/>
    </row>
  </sheetData>
  <sortState ref="C89:H95">
    <sortCondition ref="C89:C95"/>
  </sortState>
  <pageMargins left="0.31496062992125984" right="0.31496062992125984" top="0.55118110236220474" bottom="0.55118110236220474" header="0.31496062992125984" footer="0.31496062992125984"/>
  <pageSetup scale="63" fitToHeight="4" orientation="landscape" verticalDpi="4294967293" r:id="rId1"/>
  <ignoredErrors>
    <ignoredError sqref="D203:D205 D209 D207" evalError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82"/>
  <sheetViews>
    <sheetView topLeftCell="A217" zoomScale="80" zoomScaleNormal="80" workbookViewId="0">
      <selection activeCell="E238" sqref="E238"/>
    </sheetView>
  </sheetViews>
  <sheetFormatPr baseColWidth="10" defaultColWidth="11.42578125" defaultRowHeight="15" x14ac:dyDescent="0.25"/>
  <cols>
    <col min="1" max="1" width="2.85546875" style="28" bestFit="1" customWidth="1"/>
    <col min="2" max="2" width="12" style="26" customWidth="1"/>
    <col min="3" max="3" width="48.7109375" style="49" customWidth="1"/>
    <col min="4" max="4" width="12" style="21" bestFit="1" customWidth="1"/>
    <col min="5" max="5" width="43.140625" style="21" bestFit="1" customWidth="1"/>
    <col min="6" max="6" width="4.140625" style="147" customWidth="1"/>
    <col min="7" max="7" width="9.85546875" style="106" bestFit="1" customWidth="1"/>
    <col min="8" max="8" width="31.5703125" style="75" bestFit="1" customWidth="1"/>
    <col min="9" max="9" width="31.140625" style="21" bestFit="1" customWidth="1"/>
    <col min="10" max="16384" width="11.42578125" style="21"/>
  </cols>
  <sheetData>
    <row r="1" spans="1:8" s="31" customFormat="1" x14ac:dyDescent="0.25">
      <c r="A1" s="30"/>
      <c r="B1" s="27" t="s">
        <v>35</v>
      </c>
      <c r="C1" s="49"/>
      <c r="D1" s="52">
        <f>+D4+D28+D32+D57</f>
        <v>0</v>
      </c>
      <c r="F1" s="150"/>
      <c r="G1" s="107"/>
      <c r="H1" s="75"/>
    </row>
    <row r="2" spans="1:8" s="31" customFormat="1" x14ac:dyDescent="0.25">
      <c r="A2" s="30"/>
      <c r="B2" s="27" t="s">
        <v>36</v>
      </c>
      <c r="C2" s="49"/>
      <c r="F2" s="150"/>
      <c r="G2" s="107"/>
      <c r="H2" s="75"/>
    </row>
    <row r="4" spans="1:8" x14ac:dyDescent="0.25">
      <c r="A4" s="95" t="s">
        <v>0</v>
      </c>
      <c r="B4" s="96" t="s">
        <v>1</v>
      </c>
      <c r="C4" s="77"/>
      <c r="D4" s="97">
        <f>+D5+D9+D12+D18+D22+D25</f>
        <v>0</v>
      </c>
    </row>
    <row r="5" spans="1:8" s="22" customFormat="1" x14ac:dyDescent="0.25">
      <c r="A5" s="36"/>
      <c r="B5" s="37" t="s">
        <v>2</v>
      </c>
      <c r="C5" s="49"/>
      <c r="D5" s="24">
        <f>SUM(D6:D7)</f>
        <v>0</v>
      </c>
      <c r="F5" s="151"/>
      <c r="G5" s="106"/>
      <c r="H5" s="75"/>
    </row>
    <row r="6" spans="1:8" s="22" customFormat="1" x14ac:dyDescent="0.25">
      <c r="A6" s="36"/>
      <c r="B6" s="37"/>
      <c r="C6" s="128">
        <v>43020</v>
      </c>
      <c r="D6" s="104"/>
      <c r="E6" s="56" t="s">
        <v>139</v>
      </c>
      <c r="F6" s="148">
        <v>1</v>
      </c>
      <c r="G6" s="70">
        <v>40101001</v>
      </c>
      <c r="H6" s="128" t="s">
        <v>140</v>
      </c>
    </row>
    <row r="7" spans="1:8" s="22" customFormat="1" x14ac:dyDescent="0.25">
      <c r="A7" s="36"/>
      <c r="B7" s="37"/>
      <c r="C7" s="128"/>
      <c r="D7" s="104"/>
      <c r="E7" s="56"/>
      <c r="F7" s="148"/>
      <c r="G7" s="70"/>
      <c r="H7" s="128"/>
    </row>
    <row r="8" spans="1:8" s="22" customFormat="1" x14ac:dyDescent="0.25">
      <c r="A8" s="36"/>
      <c r="B8" s="37"/>
      <c r="F8" s="151"/>
    </row>
    <row r="9" spans="1:8" s="22" customFormat="1" x14ac:dyDescent="0.25">
      <c r="A9" s="36"/>
      <c r="B9" s="37" t="s">
        <v>3</v>
      </c>
      <c r="D9" s="24">
        <f>SUM(D10)</f>
        <v>0</v>
      </c>
      <c r="F9" s="151"/>
    </row>
    <row r="10" spans="1:8" x14ac:dyDescent="0.25">
      <c r="B10" s="28"/>
      <c r="C10" s="128"/>
      <c r="D10" s="104"/>
      <c r="E10" s="56"/>
      <c r="F10" s="148"/>
      <c r="G10" s="70"/>
      <c r="H10" s="56"/>
    </row>
    <row r="11" spans="1:8" s="22" customFormat="1" x14ac:dyDescent="0.25">
      <c r="A11" s="36"/>
      <c r="B11" s="37"/>
      <c r="C11" s="49"/>
      <c r="D11" s="32"/>
      <c r="E11" s="33"/>
      <c r="F11" s="148"/>
      <c r="G11" s="93"/>
      <c r="H11" s="75"/>
    </row>
    <row r="12" spans="1:8" s="22" customFormat="1" x14ac:dyDescent="0.25">
      <c r="A12" s="36"/>
      <c r="B12" s="37" t="s">
        <v>4</v>
      </c>
      <c r="C12" s="49"/>
      <c r="D12" s="24">
        <f>SUM(D13:D16)</f>
        <v>0</v>
      </c>
      <c r="F12" s="151"/>
      <c r="G12" s="106"/>
      <c r="H12" s="75"/>
    </row>
    <row r="13" spans="1:8" s="22" customFormat="1" x14ac:dyDescent="0.25">
      <c r="A13" s="36"/>
      <c r="B13" s="37"/>
      <c r="C13" s="128"/>
      <c r="D13" s="104"/>
      <c r="E13" s="33"/>
      <c r="F13" s="148"/>
      <c r="G13" s="70"/>
      <c r="H13" s="33"/>
    </row>
    <row r="14" spans="1:8" s="22" customFormat="1" x14ac:dyDescent="0.25">
      <c r="A14" s="36"/>
      <c r="B14" s="37"/>
      <c r="C14" s="128"/>
      <c r="D14" s="104"/>
      <c r="E14" s="33"/>
      <c r="F14" s="148"/>
      <c r="G14" s="70"/>
      <c r="H14" s="33"/>
    </row>
    <row r="15" spans="1:8" s="22" customFormat="1" x14ac:dyDescent="0.25">
      <c r="A15" s="36"/>
      <c r="B15" s="37"/>
      <c r="C15" s="128"/>
      <c r="D15" s="104"/>
      <c r="E15" s="56"/>
      <c r="F15" s="148"/>
      <c r="G15" s="70"/>
      <c r="H15" s="98"/>
    </row>
    <row r="16" spans="1:8" s="22" customFormat="1" x14ac:dyDescent="0.25">
      <c r="A16" s="36"/>
      <c r="B16" s="37"/>
      <c r="C16" s="128"/>
      <c r="D16" s="104"/>
      <c r="E16" s="56"/>
      <c r="F16" s="148"/>
      <c r="G16" s="70"/>
      <c r="H16" s="98"/>
    </row>
    <row r="17" spans="1:8" s="22" customFormat="1" x14ac:dyDescent="0.25">
      <c r="A17" s="36"/>
      <c r="B17" s="37"/>
      <c r="C17" s="49"/>
      <c r="D17" s="32"/>
      <c r="E17" s="33"/>
      <c r="F17" s="148"/>
      <c r="G17" s="93"/>
      <c r="H17" s="33"/>
    </row>
    <row r="18" spans="1:8" s="22" customFormat="1" x14ac:dyDescent="0.25">
      <c r="A18" s="36"/>
      <c r="B18" s="37" t="s">
        <v>5</v>
      </c>
      <c r="C18" s="49"/>
      <c r="D18" s="24">
        <f>SUM(D19:D20)</f>
        <v>0</v>
      </c>
      <c r="F18" s="151"/>
      <c r="G18" s="106"/>
      <c r="H18" s="75"/>
    </row>
    <row r="19" spans="1:8" s="22" customFormat="1" x14ac:dyDescent="0.25">
      <c r="A19" s="36"/>
      <c r="B19" s="37"/>
      <c r="C19" s="128"/>
      <c r="D19" s="104"/>
      <c r="E19" s="56"/>
      <c r="F19" s="148"/>
      <c r="G19" s="70"/>
      <c r="H19" s="98"/>
    </row>
    <row r="20" spans="1:8" s="22" customFormat="1" x14ac:dyDescent="0.25">
      <c r="A20" s="36"/>
      <c r="B20" s="37"/>
      <c r="C20" s="128"/>
      <c r="D20" s="104"/>
      <c r="E20" s="56"/>
      <c r="F20" s="148"/>
      <c r="G20" s="70"/>
      <c r="H20" s="98"/>
    </row>
    <row r="21" spans="1:8" s="22" customFormat="1" x14ac:dyDescent="0.25">
      <c r="A21" s="36"/>
      <c r="B21" s="37"/>
      <c r="C21" s="128"/>
      <c r="D21" s="104"/>
      <c r="E21" s="56"/>
      <c r="F21" s="148"/>
      <c r="G21" s="70"/>
      <c r="H21" s="98"/>
    </row>
    <row r="22" spans="1:8" s="22" customFormat="1" x14ac:dyDescent="0.25">
      <c r="A22" s="36"/>
      <c r="B22" s="37" t="s">
        <v>6</v>
      </c>
      <c r="C22" s="49"/>
      <c r="D22" s="24">
        <f>SUM(D23:D23)</f>
        <v>0</v>
      </c>
      <c r="F22" s="151"/>
      <c r="G22" s="106"/>
      <c r="H22" s="75"/>
    </row>
    <row r="23" spans="1:8" s="76" customFormat="1" x14ac:dyDescent="0.25">
      <c r="A23" s="26"/>
      <c r="B23" s="26"/>
      <c r="C23" s="128"/>
      <c r="D23" s="104"/>
      <c r="E23" s="33"/>
      <c r="F23" s="148"/>
      <c r="G23" s="70"/>
      <c r="H23" s="33"/>
    </row>
    <row r="24" spans="1:8" s="22" customFormat="1" x14ac:dyDescent="0.25">
      <c r="A24" s="36"/>
      <c r="B24" s="37"/>
      <c r="C24" s="49"/>
      <c r="D24" s="32"/>
      <c r="E24" s="33"/>
      <c r="F24" s="148"/>
      <c r="G24" s="93"/>
      <c r="H24" s="75"/>
    </row>
    <row r="25" spans="1:8" s="22" customFormat="1" x14ac:dyDescent="0.25">
      <c r="A25" s="36"/>
      <c r="B25" s="37" t="s">
        <v>51</v>
      </c>
      <c r="C25" s="49"/>
      <c r="D25" s="24">
        <f>SUM(D26:D26)</f>
        <v>0</v>
      </c>
      <c r="F25" s="151"/>
      <c r="G25" s="106"/>
      <c r="H25" s="75"/>
    </row>
    <row r="26" spans="1:8" s="22" customFormat="1" x14ac:dyDescent="0.25">
      <c r="A26" s="38"/>
      <c r="B26" s="26"/>
      <c r="C26" s="49"/>
      <c r="D26" s="21"/>
      <c r="E26" s="21"/>
      <c r="F26" s="148"/>
      <c r="G26" s="108"/>
      <c r="H26" s="75"/>
    </row>
    <row r="27" spans="1:8" s="22" customFormat="1" x14ac:dyDescent="0.25">
      <c r="A27" s="38"/>
      <c r="B27" s="26"/>
      <c r="C27" s="49"/>
      <c r="D27" s="21"/>
      <c r="E27" s="21"/>
      <c r="F27" s="148"/>
      <c r="G27" s="108"/>
      <c r="H27" s="75"/>
    </row>
    <row r="28" spans="1:8" s="22" customFormat="1" x14ac:dyDescent="0.25">
      <c r="A28" s="95" t="s">
        <v>7</v>
      </c>
      <c r="B28" s="96" t="s">
        <v>74</v>
      </c>
      <c r="C28" s="77"/>
      <c r="D28" s="97">
        <f>+D29</f>
        <v>0</v>
      </c>
      <c r="E28" s="21"/>
      <c r="F28" s="148"/>
      <c r="G28" s="108"/>
      <c r="H28" s="75"/>
    </row>
    <row r="29" spans="1:8" s="22" customFormat="1" x14ac:dyDescent="0.25">
      <c r="A29" s="35"/>
      <c r="B29" s="26" t="s">
        <v>75</v>
      </c>
      <c r="C29" s="49"/>
      <c r="D29" s="24">
        <f>+D30</f>
        <v>0</v>
      </c>
      <c r="E29" s="21"/>
      <c r="F29" s="148"/>
      <c r="G29" s="108"/>
      <c r="H29" s="75"/>
    </row>
    <row r="30" spans="1:8" x14ac:dyDescent="0.25">
      <c r="D30" s="104"/>
    </row>
    <row r="31" spans="1:8" x14ac:dyDescent="0.25">
      <c r="A31" s="39"/>
      <c r="B31" s="40"/>
      <c r="D31" s="32"/>
      <c r="E31" s="33"/>
      <c r="F31" s="148"/>
      <c r="G31" s="93"/>
      <c r="H31" s="33"/>
    </row>
    <row r="32" spans="1:8" x14ac:dyDescent="0.25">
      <c r="A32" s="95" t="s">
        <v>8</v>
      </c>
      <c r="B32" s="96" t="s">
        <v>9</v>
      </c>
      <c r="C32" s="77"/>
      <c r="D32" s="97">
        <f>+D34+D39+D48+D51+D54</f>
        <v>0</v>
      </c>
      <c r="F32" s="148"/>
    </row>
    <row r="33" spans="1:8" x14ac:dyDescent="0.25">
      <c r="A33" s="35"/>
      <c r="F33" s="148"/>
    </row>
    <row r="34" spans="1:8" s="22" customFormat="1" x14ac:dyDescent="0.25">
      <c r="A34" s="36"/>
      <c r="B34" s="37" t="s">
        <v>76</v>
      </c>
      <c r="C34" s="49"/>
      <c r="D34" s="24">
        <f>SUM(D35:D38)</f>
        <v>0</v>
      </c>
      <c r="F34" s="148"/>
      <c r="G34" s="108"/>
      <c r="H34" s="75"/>
    </row>
    <row r="35" spans="1:8" s="22" customFormat="1" x14ac:dyDescent="0.25">
      <c r="A35" s="36"/>
      <c r="B35" s="37"/>
    </row>
    <row r="36" spans="1:8" s="22" customFormat="1" x14ac:dyDescent="0.25">
      <c r="A36" s="36"/>
      <c r="B36" s="37"/>
      <c r="C36" s="128"/>
      <c r="D36" s="104"/>
      <c r="E36" s="33"/>
      <c r="F36" s="148"/>
      <c r="G36" s="70"/>
      <c r="H36" s="33"/>
    </row>
    <row r="37" spans="1:8" s="22" customFormat="1" x14ac:dyDescent="0.25">
      <c r="A37" s="36"/>
      <c r="B37" s="37"/>
      <c r="C37" s="128"/>
      <c r="D37" s="104"/>
      <c r="E37" s="33"/>
      <c r="F37" s="148"/>
      <c r="G37" s="70"/>
      <c r="H37" s="33"/>
    </row>
    <row r="38" spans="1:8" s="22" customFormat="1" x14ac:dyDescent="0.25">
      <c r="A38" s="36"/>
      <c r="B38" s="37"/>
      <c r="C38" s="128"/>
      <c r="D38" s="104"/>
      <c r="E38" s="33"/>
      <c r="F38" s="148"/>
      <c r="G38" s="70"/>
      <c r="H38" s="33"/>
    </row>
    <row r="39" spans="1:8" x14ac:dyDescent="0.25">
      <c r="A39" s="36"/>
      <c r="B39" s="37" t="s">
        <v>52</v>
      </c>
      <c r="D39" s="24">
        <f>SUM(D40:D45)</f>
        <v>0</v>
      </c>
      <c r="F39" s="152"/>
    </row>
    <row r="40" spans="1:8" s="54" customFormat="1" x14ac:dyDescent="0.25">
      <c r="A40" s="162"/>
      <c r="B40" s="40"/>
      <c r="C40" s="128">
        <v>43012</v>
      </c>
      <c r="D40" s="104"/>
      <c r="E40" s="56" t="s">
        <v>136</v>
      </c>
      <c r="F40" s="148">
        <v>2</v>
      </c>
      <c r="G40" s="70">
        <v>40103001</v>
      </c>
      <c r="H40" s="128" t="s">
        <v>137</v>
      </c>
    </row>
    <row r="41" spans="1:8" s="54" customFormat="1" x14ac:dyDescent="0.25">
      <c r="A41" s="162"/>
      <c r="B41" s="40"/>
      <c r="C41" s="128">
        <v>43018</v>
      </c>
      <c r="D41" s="104"/>
      <c r="E41" s="56" t="s">
        <v>136</v>
      </c>
      <c r="F41" s="148">
        <v>2</v>
      </c>
      <c r="G41" s="70">
        <v>40103001</v>
      </c>
      <c r="H41" s="128" t="s">
        <v>138</v>
      </c>
    </row>
    <row r="42" spans="1:8" s="54" customFormat="1" x14ac:dyDescent="0.25">
      <c r="A42" s="162"/>
      <c r="B42" s="40"/>
      <c r="C42" s="128">
        <v>43020</v>
      </c>
      <c r="D42" s="104"/>
      <c r="E42" s="56" t="s">
        <v>228</v>
      </c>
      <c r="F42" s="148">
        <v>2</v>
      </c>
      <c r="G42" s="70">
        <v>40102001</v>
      </c>
      <c r="H42" s="128" t="s">
        <v>229</v>
      </c>
    </row>
    <row r="43" spans="1:8" s="54" customFormat="1" x14ac:dyDescent="0.25">
      <c r="A43" s="162"/>
      <c r="B43" s="40"/>
      <c r="C43" s="128">
        <v>43027</v>
      </c>
      <c r="D43" s="104"/>
      <c r="E43" s="56" t="s">
        <v>136</v>
      </c>
      <c r="F43" s="148">
        <v>2</v>
      </c>
      <c r="G43" s="70">
        <v>40103001</v>
      </c>
      <c r="H43" s="128" t="s">
        <v>143</v>
      </c>
    </row>
    <row r="44" spans="1:8" s="54" customFormat="1" x14ac:dyDescent="0.25">
      <c r="A44" s="162"/>
      <c r="B44" s="40"/>
      <c r="C44" s="128">
        <v>43028</v>
      </c>
      <c r="D44" s="104"/>
      <c r="E44" s="56" t="s">
        <v>144</v>
      </c>
      <c r="F44" s="148">
        <v>2</v>
      </c>
      <c r="G44" s="70">
        <v>40103001</v>
      </c>
      <c r="H44" s="128" t="s">
        <v>145</v>
      </c>
    </row>
    <row r="45" spans="1:8" s="54" customFormat="1" x14ac:dyDescent="0.25">
      <c r="A45" s="162"/>
      <c r="B45" s="40"/>
      <c r="C45" s="128">
        <v>43031</v>
      </c>
      <c r="D45" s="104"/>
      <c r="E45" s="56" t="s">
        <v>146</v>
      </c>
      <c r="F45" s="148">
        <v>2</v>
      </c>
      <c r="G45" s="70">
        <v>40103001</v>
      </c>
      <c r="H45" s="128" t="s">
        <v>147</v>
      </c>
    </row>
    <row r="46" spans="1:8" x14ac:dyDescent="0.25">
      <c r="A46" s="36"/>
      <c r="B46" s="37"/>
      <c r="C46" s="128"/>
      <c r="D46" s="104"/>
      <c r="E46" s="56"/>
      <c r="F46" s="148"/>
      <c r="G46" s="70"/>
      <c r="H46" s="128"/>
    </row>
    <row r="47" spans="1:8" x14ac:dyDescent="0.25">
      <c r="A47" s="36"/>
      <c r="B47" s="37"/>
      <c r="C47" s="128"/>
      <c r="D47" s="104"/>
      <c r="E47" s="56"/>
      <c r="F47" s="148"/>
      <c r="G47" s="70"/>
      <c r="H47" s="128"/>
    </row>
    <row r="48" spans="1:8" x14ac:dyDescent="0.25">
      <c r="A48" s="38"/>
      <c r="B48" s="37" t="s">
        <v>103</v>
      </c>
      <c r="D48" s="24">
        <f>SUM(D49)</f>
        <v>0</v>
      </c>
    </row>
    <row r="49" spans="1:8" x14ac:dyDescent="0.25">
      <c r="A49" s="38"/>
      <c r="B49" s="37"/>
      <c r="C49" s="128">
        <v>43020</v>
      </c>
      <c r="D49" s="104"/>
      <c r="E49" s="33" t="s">
        <v>141</v>
      </c>
      <c r="F49" s="148">
        <v>1</v>
      </c>
      <c r="G49" s="70">
        <v>40103003</v>
      </c>
      <c r="H49" s="129" t="s">
        <v>142</v>
      </c>
    </row>
    <row r="50" spans="1:8" x14ac:dyDescent="0.25">
      <c r="A50" s="38"/>
      <c r="B50" s="37"/>
      <c r="D50" s="32"/>
      <c r="E50" s="33"/>
      <c r="F50" s="148"/>
      <c r="G50" s="93"/>
      <c r="H50" s="33"/>
    </row>
    <row r="51" spans="1:8" x14ac:dyDescent="0.25">
      <c r="A51" s="38"/>
      <c r="B51" s="37" t="s">
        <v>90</v>
      </c>
      <c r="D51" s="24">
        <f>SUM(D52)</f>
        <v>0</v>
      </c>
      <c r="E51" s="33"/>
      <c r="F51" s="148"/>
      <c r="G51" s="93"/>
    </row>
    <row r="52" spans="1:8" x14ac:dyDescent="0.25">
      <c r="A52" s="38"/>
      <c r="B52" s="37"/>
      <c r="D52" s="32"/>
      <c r="E52" s="33"/>
      <c r="F52" s="148"/>
      <c r="G52" s="93"/>
    </row>
    <row r="53" spans="1:8" x14ac:dyDescent="0.25">
      <c r="A53" s="38"/>
      <c r="B53" s="37"/>
      <c r="D53" s="32"/>
      <c r="E53" s="33"/>
      <c r="F53" s="148"/>
      <c r="G53" s="93"/>
    </row>
    <row r="54" spans="1:8" s="76" customFormat="1" x14ac:dyDescent="0.25">
      <c r="A54" s="38"/>
      <c r="B54" s="37" t="s">
        <v>133</v>
      </c>
      <c r="D54" s="24">
        <f>SUM(D55)</f>
        <v>0</v>
      </c>
      <c r="E54" s="21"/>
      <c r="F54" s="147"/>
      <c r="G54" s="106"/>
      <c r="H54" s="75"/>
    </row>
    <row r="55" spans="1:8" s="76" customFormat="1" x14ac:dyDescent="0.25">
      <c r="A55" s="38"/>
      <c r="F55" s="153"/>
      <c r="G55" s="115"/>
      <c r="H55" s="75"/>
    </row>
    <row r="56" spans="1:8" s="76" customFormat="1" x14ac:dyDescent="0.25">
      <c r="A56" s="38"/>
      <c r="E56" s="32"/>
      <c r="F56" s="154"/>
      <c r="G56" s="109"/>
      <c r="H56" s="75"/>
    </row>
    <row r="57" spans="1:8" s="76" customFormat="1" x14ac:dyDescent="0.25">
      <c r="A57" s="95" t="s">
        <v>14</v>
      </c>
      <c r="B57" s="96" t="s">
        <v>53</v>
      </c>
      <c r="C57" s="77"/>
      <c r="D57" s="97">
        <f>+D58</f>
        <v>0</v>
      </c>
      <c r="E57" s="21"/>
      <c r="F57" s="147"/>
      <c r="G57" s="106"/>
      <c r="H57" s="75"/>
    </row>
    <row r="58" spans="1:8" s="76" customFormat="1" x14ac:dyDescent="0.25">
      <c r="A58" s="38"/>
      <c r="B58" s="37" t="s">
        <v>77</v>
      </c>
      <c r="C58" s="49"/>
      <c r="D58" s="24">
        <f>SUM(D59)</f>
        <v>0</v>
      </c>
      <c r="E58" s="21"/>
      <c r="F58" s="147"/>
      <c r="G58" s="106"/>
      <c r="H58" s="75"/>
    </row>
    <row r="59" spans="1:8" x14ac:dyDescent="0.25">
      <c r="A59" s="38"/>
      <c r="B59" s="37"/>
      <c r="C59" s="128"/>
      <c r="D59" s="104"/>
      <c r="E59" s="56"/>
      <c r="F59" s="148"/>
      <c r="G59" s="70"/>
      <c r="H59" s="33"/>
    </row>
    <row r="60" spans="1:8" s="76" customFormat="1" x14ac:dyDescent="0.25">
      <c r="A60" s="26"/>
      <c r="B60" s="26"/>
      <c r="C60" s="49"/>
      <c r="D60" s="21"/>
      <c r="E60" s="21"/>
      <c r="F60" s="148"/>
      <c r="G60" s="106"/>
      <c r="H60" s="75"/>
    </row>
    <row r="61" spans="1:8" s="76" customFormat="1" x14ac:dyDescent="0.25">
      <c r="A61" s="28"/>
      <c r="B61" s="27" t="s">
        <v>11</v>
      </c>
      <c r="C61" s="49"/>
      <c r="D61" s="52">
        <f>+D64+D84+D104+D156+D176+D209+D225+D230</f>
        <v>0</v>
      </c>
      <c r="E61" s="21"/>
      <c r="F61" s="147"/>
      <c r="G61" s="106"/>
      <c r="H61" s="75"/>
    </row>
    <row r="62" spans="1:8" s="76" customFormat="1" x14ac:dyDescent="0.25">
      <c r="A62" s="28"/>
      <c r="B62" s="27" t="s">
        <v>37</v>
      </c>
      <c r="C62" s="49"/>
      <c r="D62" s="21"/>
      <c r="E62" s="21"/>
      <c r="F62" s="147"/>
      <c r="G62" s="106"/>
      <c r="H62" s="75"/>
    </row>
    <row r="64" spans="1:8" x14ac:dyDescent="0.25">
      <c r="A64" s="95" t="s">
        <v>0</v>
      </c>
      <c r="B64" s="96" t="s">
        <v>12</v>
      </c>
      <c r="C64" s="77"/>
      <c r="D64" s="97">
        <f>+D65+D76+D81+D71</f>
        <v>0</v>
      </c>
      <c r="F64" s="148"/>
    </row>
    <row r="65" spans="1:8" x14ac:dyDescent="0.25">
      <c r="A65" s="38"/>
      <c r="B65" s="26" t="s">
        <v>71</v>
      </c>
      <c r="D65" s="24">
        <f>SUM(D66:D69)</f>
        <v>0</v>
      </c>
    </row>
    <row r="66" spans="1:8" x14ac:dyDescent="0.25">
      <c r="A66" s="38"/>
      <c r="C66" s="128">
        <v>43011</v>
      </c>
      <c r="D66" s="104"/>
      <c r="E66" s="56" t="s">
        <v>148</v>
      </c>
      <c r="F66" s="148">
        <v>1</v>
      </c>
      <c r="G66" s="70">
        <v>30102001</v>
      </c>
      <c r="H66" s="128"/>
    </row>
    <row r="67" spans="1:8" x14ac:dyDescent="0.25">
      <c r="A67" s="38"/>
      <c r="C67" s="128">
        <v>43011</v>
      </c>
      <c r="D67" s="104"/>
      <c r="E67" s="56" t="s">
        <v>155</v>
      </c>
      <c r="F67" s="148">
        <v>1</v>
      </c>
      <c r="G67" s="70">
        <v>30102001</v>
      </c>
      <c r="H67" s="128"/>
    </row>
    <row r="68" spans="1:8" x14ac:dyDescent="0.25">
      <c r="A68" s="38"/>
      <c r="C68" s="128">
        <v>43019</v>
      </c>
      <c r="D68" s="104"/>
      <c r="E68" s="56" t="s">
        <v>156</v>
      </c>
      <c r="F68" s="148" t="s">
        <v>50</v>
      </c>
      <c r="G68" s="70" t="s">
        <v>50</v>
      </c>
      <c r="H68" s="128"/>
    </row>
    <row r="69" spans="1:8" x14ac:dyDescent="0.25">
      <c r="A69" s="38"/>
      <c r="C69" s="128">
        <v>43039</v>
      </c>
      <c r="D69" s="104"/>
      <c r="E69" s="56" t="s">
        <v>168</v>
      </c>
      <c r="F69" s="148">
        <v>1</v>
      </c>
      <c r="G69" s="70">
        <v>30102001</v>
      </c>
      <c r="H69" s="128"/>
    </row>
    <row r="70" spans="1:8" x14ac:dyDescent="0.25">
      <c r="A70" s="38"/>
      <c r="D70" s="32"/>
      <c r="E70" s="33"/>
      <c r="F70" s="148"/>
      <c r="G70" s="93"/>
      <c r="H70" s="33"/>
    </row>
    <row r="71" spans="1:8" x14ac:dyDescent="0.25">
      <c r="B71" s="26" t="s">
        <v>129</v>
      </c>
      <c r="D71" s="67">
        <f>SUM(D72:D73)</f>
        <v>0</v>
      </c>
      <c r="E71" s="33"/>
      <c r="F71" s="148"/>
      <c r="G71" s="93"/>
      <c r="H71" s="93"/>
    </row>
    <row r="72" spans="1:8" x14ac:dyDescent="0.25">
      <c r="A72" s="38"/>
      <c r="C72" s="102"/>
      <c r="D72" s="104"/>
      <c r="E72" s="98"/>
      <c r="H72" s="33"/>
    </row>
    <row r="73" spans="1:8" x14ac:dyDescent="0.25">
      <c r="A73" s="38"/>
      <c r="C73" s="102"/>
      <c r="D73" s="104"/>
      <c r="E73" s="98"/>
      <c r="H73" s="33"/>
    </row>
    <row r="74" spans="1:8" x14ac:dyDescent="0.25">
      <c r="A74" s="38"/>
      <c r="C74" s="102"/>
      <c r="D74" s="105"/>
      <c r="E74" s="98"/>
      <c r="H74" s="33"/>
    </row>
    <row r="75" spans="1:8" x14ac:dyDescent="0.25">
      <c r="A75" s="38"/>
      <c r="C75" s="102"/>
      <c r="D75" s="104"/>
      <c r="E75" s="98"/>
      <c r="H75" s="33"/>
    </row>
    <row r="76" spans="1:8" x14ac:dyDescent="0.25">
      <c r="A76" s="38"/>
      <c r="B76" s="26" t="s">
        <v>67</v>
      </c>
      <c r="D76" s="24">
        <f>SUM(D77:D79)</f>
        <v>0</v>
      </c>
      <c r="F76" s="148"/>
    </row>
    <row r="77" spans="1:8" x14ac:dyDescent="0.25">
      <c r="A77" s="38"/>
      <c r="C77" s="128">
        <v>43011</v>
      </c>
      <c r="D77" s="104"/>
      <c r="E77" s="56" t="s">
        <v>149</v>
      </c>
      <c r="F77" s="148">
        <v>1</v>
      </c>
      <c r="G77" s="70">
        <v>30102002</v>
      </c>
      <c r="H77" s="128" t="s">
        <v>170</v>
      </c>
    </row>
    <row r="78" spans="1:8" x14ac:dyDescent="0.25">
      <c r="A78" s="38"/>
      <c r="C78" s="128">
        <v>43039</v>
      </c>
      <c r="D78" s="104"/>
      <c r="E78" s="56" t="s">
        <v>165</v>
      </c>
      <c r="F78" s="148">
        <v>1</v>
      </c>
      <c r="G78" s="70">
        <v>30102002</v>
      </c>
      <c r="H78" s="128" t="s">
        <v>194</v>
      </c>
    </row>
    <row r="79" spans="1:8" x14ac:dyDescent="0.25">
      <c r="A79" s="38"/>
      <c r="C79" s="128"/>
      <c r="D79" s="104"/>
      <c r="E79" s="33"/>
      <c r="F79" s="148"/>
      <c r="G79" s="70"/>
      <c r="H79" s="33"/>
    </row>
    <row r="80" spans="1:8" x14ac:dyDescent="0.25">
      <c r="A80" s="38"/>
      <c r="D80" s="32"/>
      <c r="E80" s="33"/>
      <c r="F80" s="148"/>
      <c r="G80" s="93"/>
    </row>
    <row r="81" spans="1:8" x14ac:dyDescent="0.25">
      <c r="B81" s="26" t="s">
        <v>78</v>
      </c>
      <c r="D81" s="24">
        <f>SUM(D82)</f>
        <v>0</v>
      </c>
      <c r="F81" s="148"/>
    </row>
    <row r="82" spans="1:8" x14ac:dyDescent="0.25">
      <c r="A82" s="38"/>
      <c r="C82" s="128"/>
      <c r="D82" s="104"/>
      <c r="E82" s="56"/>
      <c r="F82" s="148"/>
      <c r="G82" s="70"/>
      <c r="H82" s="33"/>
    </row>
    <row r="84" spans="1:8" x14ac:dyDescent="0.25">
      <c r="A84" s="95" t="s">
        <v>7</v>
      </c>
      <c r="B84" s="96" t="s">
        <v>15</v>
      </c>
      <c r="C84" s="77"/>
      <c r="D84" s="97">
        <f>+D85+D89+D96+D100+D93</f>
        <v>0</v>
      </c>
    </row>
    <row r="85" spans="1:8" x14ac:dyDescent="0.25">
      <c r="A85" s="38"/>
      <c r="B85" s="26" t="s">
        <v>56</v>
      </c>
      <c r="D85" s="24">
        <f>SUM(D86:D87)</f>
        <v>0</v>
      </c>
    </row>
    <row r="86" spans="1:8" x14ac:dyDescent="0.25">
      <c r="A86" s="38"/>
      <c r="C86" s="128">
        <v>43011</v>
      </c>
      <c r="D86" s="104"/>
      <c r="E86" s="56" t="s">
        <v>151</v>
      </c>
      <c r="F86" s="148">
        <v>1</v>
      </c>
      <c r="G86" s="70">
        <v>30104001</v>
      </c>
      <c r="H86" s="33"/>
    </row>
    <row r="87" spans="1:8" x14ac:dyDescent="0.25">
      <c r="A87" s="38"/>
      <c r="C87" s="128">
        <v>43039</v>
      </c>
      <c r="D87" s="104"/>
      <c r="E87" s="56" t="s">
        <v>169</v>
      </c>
      <c r="F87" s="148">
        <v>1</v>
      </c>
      <c r="G87" s="70">
        <v>30104001</v>
      </c>
    </row>
    <row r="88" spans="1:8" x14ac:dyDescent="0.25">
      <c r="A88" s="38"/>
      <c r="D88" s="32"/>
      <c r="E88" s="33"/>
      <c r="F88" s="148"/>
      <c r="G88" s="93"/>
    </row>
    <row r="89" spans="1:8" x14ac:dyDescent="0.25">
      <c r="A89" s="38"/>
      <c r="B89" s="26" t="s">
        <v>57</v>
      </c>
      <c r="D89" s="24">
        <f>SUM(D90:D91)</f>
        <v>0</v>
      </c>
      <c r="F89" s="148"/>
    </row>
    <row r="90" spans="1:8" x14ac:dyDescent="0.25">
      <c r="A90" s="38"/>
      <c r="C90" s="128">
        <v>43019</v>
      </c>
      <c r="D90" s="104"/>
      <c r="E90" s="56" t="s">
        <v>157</v>
      </c>
      <c r="F90" s="148">
        <v>1</v>
      </c>
      <c r="G90" s="70">
        <v>30104002</v>
      </c>
      <c r="H90" s="33"/>
    </row>
    <row r="91" spans="1:8" x14ac:dyDescent="0.25">
      <c r="A91" s="38"/>
      <c r="C91" s="128">
        <v>43039</v>
      </c>
      <c r="D91" s="104"/>
      <c r="E91" s="56" t="s">
        <v>167</v>
      </c>
      <c r="F91" s="148">
        <v>1</v>
      </c>
      <c r="G91" s="70">
        <v>30104002</v>
      </c>
      <c r="H91" s="33"/>
    </row>
    <row r="92" spans="1:8" x14ac:dyDescent="0.25">
      <c r="A92" s="38"/>
      <c r="C92" s="102"/>
      <c r="D92" s="104"/>
      <c r="E92" s="98"/>
      <c r="H92" s="33"/>
    </row>
    <row r="93" spans="1:8" x14ac:dyDescent="0.25">
      <c r="B93" s="26" t="s">
        <v>97</v>
      </c>
      <c r="D93" s="24">
        <f>SUM(D94:D95)</f>
        <v>0</v>
      </c>
      <c r="E93" s="33"/>
      <c r="F93" s="148"/>
      <c r="G93" s="93"/>
      <c r="H93" s="33"/>
    </row>
    <row r="94" spans="1:8" x14ac:dyDescent="0.25">
      <c r="A94" s="38"/>
      <c r="C94" s="128">
        <v>43011</v>
      </c>
      <c r="D94" s="104"/>
      <c r="E94" s="56" t="s">
        <v>150</v>
      </c>
      <c r="F94" s="148">
        <v>1</v>
      </c>
      <c r="G94" s="70">
        <v>30104003</v>
      </c>
      <c r="H94" s="128" t="s">
        <v>171</v>
      </c>
    </row>
    <row r="95" spans="1:8" x14ac:dyDescent="0.25">
      <c r="A95" s="38"/>
      <c r="D95" s="32"/>
      <c r="E95" s="33"/>
      <c r="F95" s="148"/>
      <c r="G95" s="93"/>
    </row>
    <row r="96" spans="1:8" x14ac:dyDescent="0.25">
      <c r="A96" s="38"/>
      <c r="B96" s="26" t="s">
        <v>104</v>
      </c>
      <c r="D96" s="24">
        <f>SUM(D97:D98)</f>
        <v>0</v>
      </c>
    </row>
    <row r="97" spans="1:8" x14ac:dyDescent="0.25">
      <c r="A97" s="38"/>
      <c r="C97" s="128">
        <v>43011</v>
      </c>
      <c r="D97" s="104"/>
      <c r="E97" s="56" t="s">
        <v>153</v>
      </c>
      <c r="F97" s="148">
        <v>1</v>
      </c>
      <c r="G97" s="70">
        <v>30104004</v>
      </c>
      <c r="H97" s="33"/>
    </row>
    <row r="98" spans="1:8" x14ac:dyDescent="0.25">
      <c r="A98" s="38"/>
      <c r="C98" s="102"/>
      <c r="D98" s="104"/>
      <c r="E98" s="98"/>
    </row>
    <row r="99" spans="1:8" x14ac:dyDescent="0.25">
      <c r="A99" s="38"/>
      <c r="C99" s="60"/>
      <c r="D99" s="58"/>
      <c r="E99" s="59"/>
      <c r="F99" s="155"/>
      <c r="G99" s="110"/>
    </row>
    <row r="100" spans="1:8" x14ac:dyDescent="0.25">
      <c r="A100" s="38"/>
      <c r="B100" s="26" t="s">
        <v>58</v>
      </c>
      <c r="D100" s="24">
        <f>SUM(D101:D102)</f>
        <v>0</v>
      </c>
    </row>
    <row r="101" spans="1:8" x14ac:dyDescent="0.25">
      <c r="A101" s="38"/>
      <c r="C101" s="128">
        <v>43019</v>
      </c>
      <c r="D101" s="104"/>
      <c r="E101" s="56" t="s">
        <v>158</v>
      </c>
      <c r="F101" s="148">
        <v>1</v>
      </c>
      <c r="G101" s="70">
        <v>30104005</v>
      </c>
      <c r="H101" s="33"/>
    </row>
    <row r="102" spans="1:8" x14ac:dyDescent="0.25">
      <c r="A102" s="38"/>
      <c r="C102" s="128">
        <v>43039</v>
      </c>
      <c r="D102" s="104"/>
      <c r="E102" s="56" t="s">
        <v>166</v>
      </c>
      <c r="F102" s="148">
        <v>1</v>
      </c>
      <c r="G102" s="70">
        <v>30104005</v>
      </c>
      <c r="H102" s="33"/>
    </row>
    <row r="103" spans="1:8" x14ac:dyDescent="0.25">
      <c r="A103" s="38"/>
      <c r="D103" s="32"/>
      <c r="E103" s="33"/>
      <c r="F103" s="148"/>
      <c r="G103" s="93"/>
    </row>
    <row r="104" spans="1:8" x14ac:dyDescent="0.25">
      <c r="A104" s="95" t="s">
        <v>8</v>
      </c>
      <c r="B104" s="96" t="s">
        <v>79</v>
      </c>
      <c r="C104" s="77"/>
      <c r="D104" s="97">
        <f>+D105+D110+D115+D118+D121+D152</f>
        <v>0</v>
      </c>
      <c r="F104" s="148"/>
    </row>
    <row r="105" spans="1:8" x14ac:dyDescent="0.25">
      <c r="A105" s="38"/>
      <c r="B105" s="26" t="s">
        <v>59</v>
      </c>
      <c r="D105" s="24">
        <f>SUM(D106:D108)</f>
        <v>0</v>
      </c>
      <c r="F105" s="156"/>
    </row>
    <row r="106" spans="1:8" x14ac:dyDescent="0.25">
      <c r="A106" s="29"/>
      <c r="B106" s="29"/>
      <c r="C106" s="128"/>
      <c r="D106" s="104"/>
      <c r="E106" s="56"/>
      <c r="F106" s="148"/>
      <c r="G106" s="70"/>
      <c r="H106" s="128"/>
    </row>
    <row r="107" spans="1:8" x14ac:dyDescent="0.25">
      <c r="A107" s="29"/>
      <c r="B107" s="29"/>
      <c r="C107" s="128"/>
      <c r="D107" s="104"/>
      <c r="E107" s="56"/>
      <c r="F107" s="148"/>
      <c r="G107" s="70"/>
      <c r="H107" s="128"/>
    </row>
    <row r="108" spans="1:8" x14ac:dyDescent="0.25">
      <c r="A108" s="29"/>
      <c r="B108" s="29"/>
      <c r="C108" s="128"/>
      <c r="D108" s="104"/>
      <c r="E108" s="56"/>
      <c r="F108" s="148"/>
      <c r="G108" s="70"/>
      <c r="H108" s="128"/>
    </row>
    <row r="109" spans="1:8" x14ac:dyDescent="0.25">
      <c r="A109" s="29"/>
      <c r="B109" s="29"/>
      <c r="C109" s="128"/>
      <c r="D109" s="104"/>
      <c r="E109" s="56"/>
      <c r="F109" s="148"/>
      <c r="G109" s="70"/>
      <c r="H109" s="128"/>
    </row>
    <row r="110" spans="1:8" x14ac:dyDescent="0.25">
      <c r="B110" s="26" t="s">
        <v>105</v>
      </c>
      <c r="C110" s="23"/>
      <c r="D110" s="24">
        <f>SUM(D111:D113)</f>
        <v>0</v>
      </c>
    </row>
    <row r="111" spans="1:8" x14ac:dyDescent="0.25">
      <c r="A111" s="29"/>
      <c r="B111" s="29"/>
      <c r="C111" s="128"/>
      <c r="D111" s="104"/>
      <c r="E111" s="56"/>
      <c r="F111" s="148"/>
      <c r="G111" s="70"/>
      <c r="H111" s="34"/>
    </row>
    <row r="112" spans="1:8" x14ac:dyDescent="0.25">
      <c r="A112" s="29"/>
      <c r="B112" s="29"/>
      <c r="C112" s="129"/>
      <c r="D112" s="104"/>
      <c r="E112" s="33"/>
      <c r="F112" s="148"/>
      <c r="G112" s="70"/>
      <c r="H112" s="34"/>
    </row>
    <row r="113" spans="1:9" x14ac:dyDescent="0.25">
      <c r="A113" s="29"/>
      <c r="B113" s="29"/>
      <c r="C113" s="129"/>
      <c r="D113" s="104"/>
      <c r="E113" s="33"/>
      <c r="F113" s="148"/>
      <c r="G113" s="70"/>
      <c r="H113" s="34"/>
    </row>
    <row r="114" spans="1:9" x14ac:dyDescent="0.25">
      <c r="A114" s="29"/>
      <c r="B114" s="29"/>
      <c r="C114" s="128"/>
      <c r="D114" s="104"/>
      <c r="E114" s="33"/>
      <c r="F114" s="149"/>
      <c r="H114" s="23"/>
      <c r="I114" s="114"/>
    </row>
    <row r="115" spans="1:9" x14ac:dyDescent="0.25">
      <c r="A115" s="29"/>
      <c r="B115" s="26" t="s">
        <v>68</v>
      </c>
      <c r="C115" s="23"/>
      <c r="D115" s="24">
        <f>SUM(D116)</f>
        <v>0</v>
      </c>
      <c r="H115" s="21"/>
    </row>
    <row r="116" spans="1:9" x14ac:dyDescent="0.25">
      <c r="C116" s="128"/>
      <c r="D116" s="104"/>
      <c r="E116" s="33"/>
      <c r="F116" s="148"/>
      <c r="G116" s="70"/>
      <c r="H116" s="33"/>
    </row>
    <row r="117" spans="1:9" x14ac:dyDescent="0.25">
      <c r="C117" s="102"/>
      <c r="D117" s="104"/>
      <c r="E117" s="98"/>
    </row>
    <row r="118" spans="1:9" x14ac:dyDescent="0.25">
      <c r="B118" s="26" t="s">
        <v>69</v>
      </c>
      <c r="D118" s="24">
        <f>SUM(D119)</f>
        <v>0</v>
      </c>
      <c r="F118" s="148"/>
    </row>
    <row r="119" spans="1:9" x14ac:dyDescent="0.25">
      <c r="C119" s="102"/>
      <c r="D119" s="104"/>
      <c r="E119" s="98"/>
    </row>
    <row r="120" spans="1:9" x14ac:dyDescent="0.25">
      <c r="D120" s="24"/>
      <c r="F120" s="148"/>
    </row>
    <row r="121" spans="1:9" x14ac:dyDescent="0.25">
      <c r="B121" s="26" t="s">
        <v>80</v>
      </c>
      <c r="D121" s="24">
        <f>SUM(D122:D150)</f>
        <v>0</v>
      </c>
      <c r="F121" s="148"/>
    </row>
    <row r="122" spans="1:9" x14ac:dyDescent="0.25">
      <c r="A122" s="38"/>
      <c r="C122" s="129">
        <v>43024</v>
      </c>
      <c r="D122" s="104"/>
      <c r="E122" s="33" t="s">
        <v>199</v>
      </c>
      <c r="F122" s="148">
        <v>1</v>
      </c>
      <c r="G122" s="70">
        <v>30109001</v>
      </c>
      <c r="H122" s="129" t="s">
        <v>207</v>
      </c>
    </row>
    <row r="123" spans="1:9" x14ac:dyDescent="0.25">
      <c r="A123" s="38"/>
      <c r="C123" s="129">
        <v>43024</v>
      </c>
      <c r="D123" s="104"/>
      <c r="E123" s="33" t="s">
        <v>198</v>
      </c>
      <c r="F123" s="148">
        <v>1</v>
      </c>
      <c r="G123" s="70">
        <v>30109001</v>
      </c>
      <c r="H123" s="129" t="s">
        <v>207</v>
      </c>
    </row>
    <row r="124" spans="1:9" x14ac:dyDescent="0.25">
      <c r="A124" s="38"/>
      <c r="C124" s="129">
        <v>43024</v>
      </c>
      <c r="D124" s="104"/>
      <c r="E124" s="33" t="s">
        <v>198</v>
      </c>
      <c r="F124" s="148">
        <v>1</v>
      </c>
      <c r="G124" s="70">
        <v>30109001</v>
      </c>
      <c r="H124" s="129" t="s">
        <v>207</v>
      </c>
    </row>
    <row r="125" spans="1:9" x14ac:dyDescent="0.25">
      <c r="A125" s="38"/>
      <c r="C125" s="129">
        <v>43024</v>
      </c>
      <c r="D125" s="104"/>
      <c r="E125" s="33" t="s">
        <v>198</v>
      </c>
      <c r="F125" s="148">
        <v>1</v>
      </c>
      <c r="G125" s="70">
        <v>30109001</v>
      </c>
      <c r="H125" s="129" t="s">
        <v>207</v>
      </c>
    </row>
    <row r="126" spans="1:9" x14ac:dyDescent="0.25">
      <c r="A126" s="38"/>
      <c r="C126" s="129">
        <v>43024</v>
      </c>
      <c r="D126" s="104"/>
      <c r="E126" s="33" t="s">
        <v>197</v>
      </c>
      <c r="F126" s="148">
        <v>1</v>
      </c>
      <c r="G126" s="70">
        <v>30109001</v>
      </c>
      <c r="H126" s="129" t="s">
        <v>207</v>
      </c>
    </row>
    <row r="127" spans="1:9" x14ac:dyDescent="0.25">
      <c r="A127" s="38"/>
      <c r="C127" s="129">
        <v>43024</v>
      </c>
      <c r="D127" s="104"/>
      <c r="E127" s="33" t="s">
        <v>196</v>
      </c>
      <c r="F127" s="148">
        <v>1</v>
      </c>
      <c r="G127" s="70">
        <v>30109001</v>
      </c>
      <c r="H127" s="129" t="s">
        <v>207</v>
      </c>
    </row>
    <row r="128" spans="1:9" x14ac:dyDescent="0.25">
      <c r="A128" s="38"/>
      <c r="C128" s="129">
        <v>43024</v>
      </c>
      <c r="D128" s="104"/>
      <c r="E128" s="33" t="s">
        <v>195</v>
      </c>
      <c r="F128" s="148">
        <v>1</v>
      </c>
      <c r="G128" s="70">
        <v>30109001</v>
      </c>
      <c r="H128" s="129" t="s">
        <v>207</v>
      </c>
    </row>
    <row r="129" spans="1:9" x14ac:dyDescent="0.25">
      <c r="A129" s="38"/>
      <c r="C129" s="129">
        <v>43024</v>
      </c>
      <c r="D129" s="104"/>
      <c r="E129" s="33" t="s">
        <v>203</v>
      </c>
      <c r="F129" s="148">
        <v>1</v>
      </c>
      <c r="G129" s="70">
        <v>30109001</v>
      </c>
      <c r="H129" s="129" t="s">
        <v>207</v>
      </c>
    </row>
    <row r="130" spans="1:9" x14ac:dyDescent="0.25">
      <c r="A130" s="38"/>
      <c r="C130" s="129">
        <v>43024</v>
      </c>
      <c r="D130" s="104"/>
      <c r="E130" s="33" t="s">
        <v>221</v>
      </c>
      <c r="F130" s="148">
        <v>1</v>
      </c>
      <c r="G130" s="70">
        <v>30109001</v>
      </c>
      <c r="H130" s="129" t="s">
        <v>206</v>
      </c>
      <c r="I130" s="129"/>
    </row>
    <row r="131" spans="1:9" x14ac:dyDescent="0.25">
      <c r="A131" s="38"/>
      <c r="C131" s="129">
        <v>43024</v>
      </c>
      <c r="D131" s="104"/>
      <c r="E131" s="33" t="s">
        <v>221</v>
      </c>
      <c r="F131" s="148">
        <v>1</v>
      </c>
      <c r="G131" s="70">
        <v>30109001</v>
      </c>
      <c r="H131" s="129" t="s">
        <v>206</v>
      </c>
      <c r="I131" s="129"/>
    </row>
    <row r="132" spans="1:9" x14ac:dyDescent="0.25">
      <c r="A132" s="38"/>
      <c r="C132" s="129">
        <v>43024</v>
      </c>
      <c r="D132" s="104"/>
      <c r="E132" s="33" t="s">
        <v>220</v>
      </c>
      <c r="F132" s="148">
        <v>1</v>
      </c>
      <c r="G132" s="70">
        <v>30109001</v>
      </c>
      <c r="H132" s="129" t="s">
        <v>206</v>
      </c>
      <c r="I132" s="129"/>
    </row>
    <row r="133" spans="1:9" x14ac:dyDescent="0.25">
      <c r="A133" s="38"/>
      <c r="C133" s="129">
        <v>43024</v>
      </c>
      <c r="D133" s="104"/>
      <c r="E133" s="33" t="s">
        <v>219</v>
      </c>
      <c r="F133" s="148">
        <v>1</v>
      </c>
      <c r="G133" s="70">
        <v>30109001</v>
      </c>
      <c r="H133" s="129" t="s">
        <v>206</v>
      </c>
      <c r="I133" s="129"/>
    </row>
    <row r="134" spans="1:9" x14ac:dyDescent="0.25">
      <c r="A134" s="38"/>
      <c r="C134" s="129">
        <v>43024</v>
      </c>
      <c r="D134" s="104"/>
      <c r="E134" s="33" t="s">
        <v>218</v>
      </c>
      <c r="F134" s="148">
        <v>1</v>
      </c>
      <c r="G134" s="70">
        <v>30109001</v>
      </c>
      <c r="H134" s="129" t="s">
        <v>206</v>
      </c>
      <c r="I134" s="129"/>
    </row>
    <row r="135" spans="1:9" x14ac:dyDescent="0.25">
      <c r="A135" s="38"/>
      <c r="C135" s="129">
        <v>43024</v>
      </c>
      <c r="D135" s="104"/>
      <c r="E135" s="33" t="s">
        <v>217</v>
      </c>
      <c r="F135" s="148">
        <v>1</v>
      </c>
      <c r="G135" s="70">
        <v>30109001</v>
      </c>
      <c r="H135" s="129" t="s">
        <v>206</v>
      </c>
      <c r="I135" s="129"/>
    </row>
    <row r="136" spans="1:9" x14ac:dyDescent="0.25">
      <c r="A136" s="38"/>
      <c r="C136" s="129">
        <v>43024</v>
      </c>
      <c r="D136" s="104"/>
      <c r="E136" s="33" t="s">
        <v>216</v>
      </c>
      <c r="F136" s="148">
        <v>1</v>
      </c>
      <c r="G136" s="70">
        <v>30109001</v>
      </c>
      <c r="H136" s="129" t="s">
        <v>206</v>
      </c>
      <c r="I136" s="129"/>
    </row>
    <row r="137" spans="1:9" x14ac:dyDescent="0.25">
      <c r="A137" s="38"/>
      <c r="C137" s="129">
        <v>43024</v>
      </c>
      <c r="D137" s="104"/>
      <c r="E137" s="33" t="s">
        <v>216</v>
      </c>
      <c r="F137" s="148">
        <v>1</v>
      </c>
      <c r="G137" s="70">
        <v>30109001</v>
      </c>
      <c r="H137" s="129" t="s">
        <v>206</v>
      </c>
      <c r="I137" s="129"/>
    </row>
    <row r="138" spans="1:9" x14ac:dyDescent="0.25">
      <c r="A138" s="38"/>
      <c r="C138" s="129">
        <v>43024</v>
      </c>
      <c r="D138" s="104"/>
      <c r="E138" s="33" t="s">
        <v>215</v>
      </c>
      <c r="F138" s="148">
        <v>1</v>
      </c>
      <c r="G138" s="70">
        <v>30109001</v>
      </c>
      <c r="H138" s="129" t="s">
        <v>206</v>
      </c>
      <c r="I138" s="129"/>
    </row>
    <row r="139" spans="1:9" x14ac:dyDescent="0.25">
      <c r="A139" s="38"/>
      <c r="C139" s="129">
        <v>43024</v>
      </c>
      <c r="D139" s="104"/>
      <c r="E139" s="33" t="s">
        <v>214</v>
      </c>
      <c r="F139" s="148">
        <v>1</v>
      </c>
      <c r="G139" s="70">
        <v>30109001</v>
      </c>
      <c r="H139" s="129" t="s">
        <v>206</v>
      </c>
      <c r="I139" s="129"/>
    </row>
    <row r="140" spans="1:9" x14ac:dyDescent="0.25">
      <c r="A140" s="38"/>
      <c r="C140" s="129">
        <v>43024</v>
      </c>
      <c r="D140" s="104"/>
      <c r="E140" s="33" t="s">
        <v>213</v>
      </c>
      <c r="F140" s="148">
        <v>1</v>
      </c>
      <c r="G140" s="70">
        <v>30109001</v>
      </c>
      <c r="H140" s="129" t="s">
        <v>206</v>
      </c>
      <c r="I140" s="129"/>
    </row>
    <row r="141" spans="1:9" x14ac:dyDescent="0.25">
      <c r="A141" s="38"/>
      <c r="C141" s="129">
        <v>43024</v>
      </c>
      <c r="D141" s="104"/>
      <c r="E141" s="33" t="s">
        <v>212</v>
      </c>
      <c r="F141" s="148">
        <v>1</v>
      </c>
      <c r="G141" s="70">
        <v>30109001</v>
      </c>
      <c r="H141" s="129" t="s">
        <v>206</v>
      </c>
      <c r="I141" s="129"/>
    </row>
    <row r="142" spans="1:9" x14ac:dyDescent="0.25">
      <c r="A142" s="38"/>
      <c r="C142" s="129">
        <v>43024</v>
      </c>
      <c r="D142" s="104"/>
      <c r="E142" s="33" t="s">
        <v>211</v>
      </c>
      <c r="F142" s="148">
        <v>1</v>
      </c>
      <c r="G142" s="70">
        <v>30109001</v>
      </c>
      <c r="H142" s="129" t="s">
        <v>206</v>
      </c>
      <c r="I142" s="129"/>
    </row>
    <row r="143" spans="1:9" x14ac:dyDescent="0.25">
      <c r="A143" s="38"/>
      <c r="C143" s="129">
        <v>43024</v>
      </c>
      <c r="D143" s="104"/>
      <c r="E143" s="33" t="s">
        <v>211</v>
      </c>
      <c r="F143" s="148">
        <v>1</v>
      </c>
      <c r="G143" s="70">
        <v>30109001</v>
      </c>
      <c r="H143" s="129" t="s">
        <v>206</v>
      </c>
      <c r="I143" s="129"/>
    </row>
    <row r="144" spans="1:9" x14ac:dyDescent="0.25">
      <c r="A144" s="38"/>
      <c r="C144" s="129">
        <v>43024</v>
      </c>
      <c r="D144" s="104"/>
      <c r="E144" s="33" t="s">
        <v>210</v>
      </c>
      <c r="F144" s="148">
        <v>1</v>
      </c>
      <c r="G144" s="70">
        <v>30109001</v>
      </c>
      <c r="H144" s="129" t="s">
        <v>206</v>
      </c>
      <c r="I144" s="129"/>
    </row>
    <row r="145" spans="1:9" x14ac:dyDescent="0.25">
      <c r="A145" s="38"/>
      <c r="C145" s="129">
        <v>43024</v>
      </c>
      <c r="D145" s="104"/>
      <c r="E145" s="33" t="s">
        <v>210</v>
      </c>
      <c r="F145" s="148">
        <v>1</v>
      </c>
      <c r="G145" s="70">
        <v>30109001</v>
      </c>
      <c r="H145" s="129" t="s">
        <v>206</v>
      </c>
      <c r="I145" s="129"/>
    </row>
    <row r="146" spans="1:9" x14ac:dyDescent="0.25">
      <c r="A146" s="38"/>
      <c r="C146" s="129">
        <v>43024</v>
      </c>
      <c r="D146" s="104"/>
      <c r="E146" s="33" t="s">
        <v>209</v>
      </c>
      <c r="F146" s="148">
        <v>1</v>
      </c>
      <c r="G146" s="70">
        <v>30109001</v>
      </c>
      <c r="H146" s="129" t="s">
        <v>206</v>
      </c>
      <c r="I146" s="129"/>
    </row>
    <row r="147" spans="1:9" x14ac:dyDescent="0.25">
      <c r="A147" s="38"/>
      <c r="C147" s="129">
        <v>43024</v>
      </c>
      <c r="D147" s="104"/>
      <c r="E147" s="33" t="s">
        <v>208</v>
      </c>
      <c r="F147" s="148">
        <v>1</v>
      </c>
      <c r="G147" s="70">
        <v>30109001</v>
      </c>
      <c r="H147" s="129" t="s">
        <v>206</v>
      </c>
      <c r="I147" s="129"/>
    </row>
    <row r="148" spans="1:9" x14ac:dyDescent="0.25">
      <c r="A148" s="38"/>
      <c r="C148" s="129">
        <v>43024</v>
      </c>
      <c r="D148" s="104"/>
      <c r="E148" s="33" t="s">
        <v>208</v>
      </c>
      <c r="F148" s="148">
        <v>1</v>
      </c>
      <c r="G148" s="70">
        <v>30109001</v>
      </c>
      <c r="H148" s="129" t="s">
        <v>206</v>
      </c>
      <c r="I148" s="129"/>
    </row>
    <row r="149" spans="1:9" x14ac:dyDescent="0.25">
      <c r="A149" s="38"/>
      <c r="C149" s="129">
        <v>43024</v>
      </c>
      <c r="D149" s="104"/>
      <c r="E149" s="33" t="s">
        <v>226</v>
      </c>
      <c r="F149" s="148">
        <v>1</v>
      </c>
      <c r="G149" s="70">
        <v>30109001</v>
      </c>
      <c r="H149" s="129" t="s">
        <v>206</v>
      </c>
      <c r="I149" s="129"/>
    </row>
    <row r="150" spans="1:9" x14ac:dyDescent="0.25">
      <c r="C150" s="129">
        <v>43024</v>
      </c>
      <c r="D150" s="104"/>
      <c r="E150" s="33" t="s">
        <v>225</v>
      </c>
      <c r="F150" s="148">
        <v>1</v>
      </c>
      <c r="G150" s="70">
        <v>30109001</v>
      </c>
      <c r="H150" s="129" t="s">
        <v>206</v>
      </c>
      <c r="I150" s="129"/>
    </row>
    <row r="151" spans="1:9" x14ac:dyDescent="0.25">
      <c r="C151" s="129"/>
      <c r="D151" s="104"/>
      <c r="E151" s="33"/>
      <c r="F151" s="148"/>
      <c r="G151" s="70"/>
      <c r="H151" s="129"/>
      <c r="I151" s="129"/>
    </row>
    <row r="152" spans="1:9" x14ac:dyDescent="0.25">
      <c r="A152" s="35"/>
      <c r="B152" s="26" t="s">
        <v>70</v>
      </c>
      <c r="C152" s="23"/>
      <c r="D152" s="24">
        <f>SUM(D153:D154)</f>
        <v>0</v>
      </c>
      <c r="F152" s="148"/>
    </row>
    <row r="153" spans="1:9" x14ac:dyDescent="0.25">
      <c r="A153" s="35"/>
      <c r="C153" s="128"/>
      <c r="D153" s="104"/>
      <c r="E153" s="33"/>
      <c r="F153" s="148"/>
      <c r="G153" s="70"/>
      <c r="H153" s="33"/>
    </row>
    <row r="154" spans="1:9" x14ac:dyDescent="0.25">
      <c r="A154" s="35"/>
      <c r="C154" s="128"/>
      <c r="D154" s="104"/>
      <c r="E154" s="33"/>
      <c r="F154" s="148"/>
      <c r="G154" s="70"/>
      <c r="H154" s="33"/>
    </row>
    <row r="155" spans="1:9" x14ac:dyDescent="0.25">
      <c r="A155" s="35"/>
      <c r="C155" s="128"/>
      <c r="D155" s="104"/>
      <c r="E155" s="33"/>
      <c r="F155" s="148"/>
      <c r="G155" s="70"/>
      <c r="H155" s="33"/>
    </row>
    <row r="156" spans="1:9" x14ac:dyDescent="0.25">
      <c r="A156" s="95" t="s">
        <v>14</v>
      </c>
      <c r="B156" s="96" t="s">
        <v>13</v>
      </c>
      <c r="C156" s="77"/>
      <c r="D156" s="97">
        <f>+D157+D161+D167+D172</f>
        <v>0</v>
      </c>
      <c r="F156" s="148"/>
    </row>
    <row r="157" spans="1:9" x14ac:dyDescent="0.25">
      <c r="A157" s="38"/>
      <c r="B157" s="26" t="s">
        <v>61</v>
      </c>
      <c r="D157" s="24">
        <f>SUM(D158:D160)</f>
        <v>0</v>
      </c>
      <c r="F157" s="148"/>
    </row>
    <row r="158" spans="1:9" x14ac:dyDescent="0.25">
      <c r="A158" s="38"/>
      <c r="C158" s="128">
        <v>43024</v>
      </c>
      <c r="D158" s="104"/>
      <c r="E158" s="56" t="s">
        <v>160</v>
      </c>
      <c r="F158" s="148">
        <v>1</v>
      </c>
      <c r="G158" s="70">
        <v>30103001</v>
      </c>
      <c r="H158" s="128" t="s">
        <v>186</v>
      </c>
    </row>
    <row r="159" spans="1:9" x14ac:dyDescent="0.25">
      <c r="A159" s="38"/>
      <c r="C159" s="128">
        <v>43024</v>
      </c>
      <c r="D159" s="104"/>
      <c r="E159" s="56" t="s">
        <v>161</v>
      </c>
      <c r="F159" s="148">
        <v>1</v>
      </c>
      <c r="G159" s="70">
        <v>30103001</v>
      </c>
      <c r="H159" s="128" t="s">
        <v>187</v>
      </c>
    </row>
    <row r="160" spans="1:9" x14ac:dyDescent="0.25">
      <c r="A160" s="38"/>
      <c r="C160" s="128"/>
      <c r="D160" s="104"/>
      <c r="E160" s="56"/>
      <c r="F160" s="148"/>
      <c r="G160" s="70"/>
      <c r="H160" s="128"/>
    </row>
    <row r="161" spans="1:8" x14ac:dyDescent="0.25">
      <c r="A161" s="38"/>
      <c r="B161" s="26" t="s">
        <v>62</v>
      </c>
      <c r="D161" s="24">
        <f>SUM(D162:D166)</f>
        <v>0</v>
      </c>
    </row>
    <row r="162" spans="1:8" x14ac:dyDescent="0.25">
      <c r="A162" s="38"/>
      <c r="C162" s="102"/>
      <c r="D162" s="104"/>
      <c r="E162" s="98"/>
      <c r="F162" s="157"/>
      <c r="H162" s="33"/>
    </row>
    <row r="163" spans="1:8" x14ac:dyDescent="0.25">
      <c r="A163" s="38"/>
      <c r="C163" s="102"/>
      <c r="D163" s="104"/>
      <c r="E163" s="98"/>
      <c r="F163" s="157"/>
      <c r="H163" s="33"/>
    </row>
    <row r="164" spans="1:8" x14ac:dyDescent="0.25">
      <c r="A164" s="38"/>
      <c r="D164" s="32"/>
      <c r="E164" s="33"/>
      <c r="F164" s="148"/>
      <c r="G164" s="93"/>
      <c r="H164" s="33"/>
    </row>
    <row r="165" spans="1:8" x14ac:dyDescent="0.25">
      <c r="A165" s="38"/>
      <c r="D165" s="32"/>
      <c r="E165" s="33"/>
      <c r="F165" s="148"/>
      <c r="G165" s="93"/>
      <c r="H165" s="33"/>
    </row>
    <row r="166" spans="1:8" x14ac:dyDescent="0.25">
      <c r="A166" s="38"/>
      <c r="D166" s="32"/>
      <c r="E166" s="33"/>
      <c r="F166" s="148"/>
      <c r="G166" s="93"/>
      <c r="H166" s="33"/>
    </row>
    <row r="167" spans="1:8" x14ac:dyDescent="0.25">
      <c r="A167" s="38"/>
      <c r="B167" s="26" t="s">
        <v>99</v>
      </c>
      <c r="D167" s="24">
        <f>SUM(D168:D170)</f>
        <v>0</v>
      </c>
    </row>
    <row r="168" spans="1:8" x14ac:dyDescent="0.25">
      <c r="A168" s="38"/>
      <c r="C168" s="128">
        <v>43011</v>
      </c>
      <c r="D168" s="104"/>
      <c r="E168" s="56" t="s">
        <v>175</v>
      </c>
      <c r="F168" s="148">
        <v>1</v>
      </c>
      <c r="G168" s="70">
        <v>30103002</v>
      </c>
      <c r="H168" s="128" t="s">
        <v>176</v>
      </c>
    </row>
    <row r="169" spans="1:8" x14ac:dyDescent="0.25">
      <c r="A169" s="38"/>
      <c r="C169" s="128">
        <v>43024</v>
      </c>
      <c r="D169" s="104"/>
      <c r="E169" s="56" t="s">
        <v>159</v>
      </c>
      <c r="F169" s="148">
        <v>1</v>
      </c>
      <c r="G169" s="70">
        <v>30103002</v>
      </c>
      <c r="H169" s="128" t="s">
        <v>185</v>
      </c>
    </row>
    <row r="170" spans="1:8" x14ac:dyDescent="0.25">
      <c r="A170" s="38"/>
      <c r="C170" s="128"/>
      <c r="D170" s="104"/>
      <c r="E170" s="56"/>
      <c r="F170" s="148"/>
      <c r="G170" s="70"/>
      <c r="H170" s="128"/>
    </row>
    <row r="171" spans="1:8" x14ac:dyDescent="0.25">
      <c r="A171" s="38"/>
      <c r="C171" s="128"/>
      <c r="D171" s="104"/>
      <c r="E171" s="56"/>
      <c r="F171" s="148"/>
      <c r="G171" s="70"/>
      <c r="H171" s="128"/>
    </row>
    <row r="172" spans="1:8" x14ac:dyDescent="0.25">
      <c r="A172" s="38"/>
      <c r="B172" s="26" t="s">
        <v>72</v>
      </c>
      <c r="D172" s="24">
        <f>SUM(D173)</f>
        <v>0</v>
      </c>
      <c r="F172" s="148"/>
    </row>
    <row r="173" spans="1:8" x14ac:dyDescent="0.25">
      <c r="A173" s="41"/>
      <c r="C173" s="102"/>
      <c r="D173" s="104"/>
      <c r="E173" s="98"/>
      <c r="H173" s="33"/>
    </row>
    <row r="174" spans="1:8" x14ac:dyDescent="0.25">
      <c r="A174" s="38"/>
      <c r="D174" s="32"/>
      <c r="E174" s="33"/>
      <c r="F174" s="148"/>
      <c r="G174" s="93"/>
    </row>
    <row r="175" spans="1:8" x14ac:dyDescent="0.25">
      <c r="A175" s="38"/>
      <c r="D175" s="32"/>
      <c r="E175" s="33"/>
      <c r="F175" s="148"/>
      <c r="G175" s="93"/>
    </row>
    <row r="176" spans="1:8" x14ac:dyDescent="0.25">
      <c r="A176" s="95" t="s">
        <v>16</v>
      </c>
      <c r="B176" s="96" t="s">
        <v>17</v>
      </c>
      <c r="C176" s="77"/>
      <c r="D176" s="97">
        <f>+D177+D180+D191+D194+D197+D200+D205</f>
        <v>0</v>
      </c>
      <c r="G176" s="93"/>
    </row>
    <row r="177" spans="1:9" x14ac:dyDescent="0.25">
      <c r="A177" s="41"/>
      <c r="B177" s="26" t="s">
        <v>131</v>
      </c>
      <c r="D177" s="24">
        <f>+D178</f>
        <v>0</v>
      </c>
      <c r="F177" s="148"/>
    </row>
    <row r="178" spans="1:9" x14ac:dyDescent="0.25">
      <c r="A178" s="38"/>
      <c r="C178" s="128"/>
      <c r="D178" s="104"/>
      <c r="E178" s="33"/>
      <c r="F178" s="148"/>
      <c r="G178" s="70"/>
      <c r="H178" s="33"/>
    </row>
    <row r="179" spans="1:9" x14ac:dyDescent="0.25">
      <c r="A179" s="41"/>
      <c r="D179" s="24"/>
      <c r="E179" s="32"/>
      <c r="F179" s="148"/>
    </row>
    <row r="180" spans="1:9" x14ac:dyDescent="0.25">
      <c r="A180" s="41"/>
      <c r="B180" s="26" t="s">
        <v>63</v>
      </c>
      <c r="D180" s="24">
        <f>SUM(D181:D189)</f>
        <v>0</v>
      </c>
    </row>
    <row r="181" spans="1:9" x14ac:dyDescent="0.25">
      <c r="A181" s="41"/>
      <c r="C181" s="129">
        <v>43024</v>
      </c>
      <c r="D181" s="104"/>
      <c r="E181" s="33" t="s">
        <v>202</v>
      </c>
      <c r="F181" s="148">
        <v>1</v>
      </c>
      <c r="G181" s="70">
        <v>30105002</v>
      </c>
      <c r="H181" s="129" t="s">
        <v>207</v>
      </c>
    </row>
    <row r="182" spans="1:9" x14ac:dyDescent="0.25">
      <c r="A182" s="41"/>
      <c r="C182" s="129">
        <v>43024</v>
      </c>
      <c r="D182" s="104"/>
      <c r="E182" s="33" t="s">
        <v>201</v>
      </c>
      <c r="F182" s="148">
        <v>1</v>
      </c>
      <c r="G182" s="70">
        <v>30105002</v>
      </c>
      <c r="H182" s="129" t="s">
        <v>207</v>
      </c>
    </row>
    <row r="183" spans="1:9" x14ac:dyDescent="0.25">
      <c r="A183" s="41"/>
      <c r="C183" s="129">
        <v>43024</v>
      </c>
      <c r="D183" s="104"/>
      <c r="E183" s="33" t="s">
        <v>200</v>
      </c>
      <c r="F183" s="148">
        <v>1</v>
      </c>
      <c r="G183" s="70">
        <v>30105002</v>
      </c>
      <c r="H183" s="129" t="s">
        <v>207</v>
      </c>
    </row>
    <row r="184" spans="1:9" x14ac:dyDescent="0.25">
      <c r="A184" s="41"/>
      <c r="C184" s="129">
        <v>43024</v>
      </c>
      <c r="D184" s="104"/>
      <c r="E184" s="33" t="s">
        <v>205</v>
      </c>
      <c r="F184" s="148">
        <v>1</v>
      </c>
      <c r="G184" s="70">
        <v>30105002</v>
      </c>
      <c r="H184" s="129" t="s">
        <v>207</v>
      </c>
    </row>
    <row r="185" spans="1:9" x14ac:dyDescent="0.25">
      <c r="A185" s="41"/>
      <c r="C185" s="129">
        <v>43024</v>
      </c>
      <c r="D185" s="104"/>
      <c r="E185" s="33" t="s">
        <v>204</v>
      </c>
      <c r="F185" s="148">
        <v>1</v>
      </c>
      <c r="G185" s="70">
        <v>30105002</v>
      </c>
      <c r="H185" s="129" t="s">
        <v>207</v>
      </c>
    </row>
    <row r="186" spans="1:9" x14ac:dyDescent="0.25">
      <c r="A186" s="41"/>
      <c r="C186" s="129">
        <v>43024</v>
      </c>
      <c r="D186" s="104"/>
      <c r="E186" s="33" t="s">
        <v>224</v>
      </c>
      <c r="F186" s="148">
        <v>1</v>
      </c>
      <c r="G186" s="70">
        <v>30105002</v>
      </c>
      <c r="H186" s="129" t="s">
        <v>206</v>
      </c>
      <c r="I186" s="129"/>
    </row>
    <row r="187" spans="1:9" x14ac:dyDescent="0.25">
      <c r="A187" s="41"/>
      <c r="C187" s="129">
        <v>43024</v>
      </c>
      <c r="D187" s="104"/>
      <c r="E187" s="33" t="s">
        <v>223</v>
      </c>
      <c r="F187" s="148">
        <v>1</v>
      </c>
      <c r="G187" s="70">
        <v>30105002</v>
      </c>
      <c r="H187" s="129" t="s">
        <v>206</v>
      </c>
      <c r="I187" s="129"/>
    </row>
    <row r="188" spans="1:9" x14ac:dyDescent="0.25">
      <c r="A188" s="41"/>
      <c r="C188" s="129">
        <v>43024</v>
      </c>
      <c r="D188" s="104"/>
      <c r="E188" s="33" t="s">
        <v>227</v>
      </c>
      <c r="F188" s="148">
        <v>1</v>
      </c>
      <c r="G188" s="70">
        <v>30105002</v>
      </c>
      <c r="H188" s="129" t="s">
        <v>206</v>
      </c>
      <c r="I188" s="129"/>
    </row>
    <row r="189" spans="1:9" x14ac:dyDescent="0.25">
      <c r="A189" s="38"/>
      <c r="C189" s="128"/>
      <c r="D189" s="32"/>
      <c r="E189" s="33"/>
      <c r="F189" s="148"/>
      <c r="G189" s="93"/>
      <c r="H189" s="33"/>
    </row>
    <row r="190" spans="1:9" x14ac:dyDescent="0.25">
      <c r="A190" s="38"/>
      <c r="D190" s="32"/>
      <c r="E190" s="33"/>
      <c r="F190" s="148"/>
      <c r="G190" s="93"/>
      <c r="H190" s="33"/>
    </row>
    <row r="191" spans="1:9" x14ac:dyDescent="0.25">
      <c r="A191" s="41"/>
      <c r="B191" s="26" t="s">
        <v>64</v>
      </c>
      <c r="C191" s="23"/>
      <c r="D191" s="24">
        <f>SUM(D192)</f>
        <v>0</v>
      </c>
    </row>
    <row r="192" spans="1:9" x14ac:dyDescent="0.25">
      <c r="A192" s="41"/>
      <c r="C192" s="128"/>
      <c r="D192" s="104"/>
      <c r="E192" s="56"/>
      <c r="F192" s="148"/>
      <c r="G192" s="70"/>
      <c r="H192" s="128"/>
    </row>
    <row r="193" spans="1:8" x14ac:dyDescent="0.25">
      <c r="A193" s="41"/>
      <c r="C193" s="128"/>
      <c r="D193" s="104"/>
      <c r="E193" s="56"/>
      <c r="F193" s="148"/>
      <c r="G193" s="70"/>
      <c r="H193" s="128"/>
    </row>
    <row r="194" spans="1:8" x14ac:dyDescent="0.25">
      <c r="A194" s="41"/>
      <c r="B194" s="26" t="s">
        <v>108</v>
      </c>
      <c r="D194" s="24">
        <f>SUM(D195)</f>
        <v>0</v>
      </c>
      <c r="F194" s="148"/>
    </row>
    <row r="195" spans="1:8" x14ac:dyDescent="0.25">
      <c r="A195" s="41"/>
      <c r="D195" s="24"/>
      <c r="F195" s="148"/>
    </row>
    <row r="196" spans="1:8" x14ac:dyDescent="0.25">
      <c r="A196" s="41"/>
      <c r="D196" s="24"/>
      <c r="F196" s="148"/>
    </row>
    <row r="197" spans="1:8" x14ac:dyDescent="0.25">
      <c r="A197" s="41"/>
      <c r="B197" s="26" t="s">
        <v>130</v>
      </c>
      <c r="D197" s="24">
        <f>SUM(D198)</f>
        <v>0</v>
      </c>
      <c r="F197" s="148"/>
    </row>
    <row r="198" spans="1:8" x14ac:dyDescent="0.25">
      <c r="A198" s="41"/>
      <c r="D198" s="32"/>
      <c r="E198" s="33"/>
      <c r="F198" s="148"/>
      <c r="G198" s="93"/>
    </row>
    <row r="199" spans="1:8" x14ac:dyDescent="0.25">
      <c r="A199" s="41"/>
      <c r="D199" s="32"/>
      <c r="E199" s="33"/>
      <c r="F199" s="148"/>
      <c r="G199" s="93"/>
    </row>
    <row r="200" spans="1:8" x14ac:dyDescent="0.25">
      <c r="A200" s="41"/>
      <c r="B200" s="26" t="s">
        <v>81</v>
      </c>
      <c r="D200" s="24">
        <f>SUM(D201:D203)</f>
        <v>0</v>
      </c>
      <c r="G200" s="93"/>
    </row>
    <row r="201" spans="1:8" x14ac:dyDescent="0.25">
      <c r="A201" s="41"/>
      <c r="C201" s="128">
        <v>43026</v>
      </c>
      <c r="D201" s="104"/>
      <c r="E201" s="56" t="s">
        <v>190</v>
      </c>
      <c r="F201" s="148">
        <v>1</v>
      </c>
      <c r="G201" s="70">
        <v>30105002</v>
      </c>
      <c r="H201" s="128" t="s">
        <v>191</v>
      </c>
    </row>
    <row r="202" spans="1:8" x14ac:dyDescent="0.25">
      <c r="A202" s="41"/>
      <c r="C202" s="128">
        <v>43026</v>
      </c>
      <c r="D202" s="104"/>
      <c r="E202" s="56" t="s">
        <v>192</v>
      </c>
      <c r="F202" s="148">
        <v>1</v>
      </c>
      <c r="G202" s="70">
        <v>30105002</v>
      </c>
      <c r="H202" s="128" t="s">
        <v>191</v>
      </c>
    </row>
    <row r="203" spans="1:8" x14ac:dyDescent="0.25">
      <c r="A203" s="41"/>
      <c r="C203" s="128"/>
      <c r="D203" s="104"/>
      <c r="E203" s="56"/>
      <c r="F203" s="148"/>
      <c r="G203" s="70"/>
      <c r="H203" s="128"/>
    </row>
    <row r="204" spans="1:8" x14ac:dyDescent="0.25">
      <c r="A204" s="41"/>
      <c r="C204" s="128"/>
      <c r="D204" s="104"/>
      <c r="E204" s="56"/>
      <c r="F204" s="148"/>
      <c r="G204" s="70"/>
      <c r="H204" s="56"/>
    </row>
    <row r="205" spans="1:8" x14ac:dyDescent="0.25">
      <c r="A205" s="41"/>
      <c r="B205" s="26" t="s">
        <v>65</v>
      </c>
      <c r="C205" s="23"/>
      <c r="D205" s="24">
        <f>SUM(D206:D207)</f>
        <v>0</v>
      </c>
      <c r="H205" s="21"/>
    </row>
    <row r="206" spans="1:8" x14ac:dyDescent="0.25">
      <c r="A206" s="41"/>
      <c r="C206" s="128">
        <v>43011</v>
      </c>
      <c r="D206" s="104"/>
      <c r="E206" s="56" t="s">
        <v>173</v>
      </c>
      <c r="F206" s="148">
        <v>1</v>
      </c>
      <c r="G206" s="70">
        <v>30106002</v>
      </c>
      <c r="H206" s="128" t="s">
        <v>174</v>
      </c>
    </row>
    <row r="207" spans="1:8" x14ac:dyDescent="0.25">
      <c r="A207" s="41"/>
      <c r="C207" s="128"/>
      <c r="D207" s="104"/>
      <c r="E207" s="33"/>
      <c r="F207" s="148"/>
      <c r="G207" s="70"/>
      <c r="H207" s="33"/>
    </row>
    <row r="208" spans="1:8" x14ac:dyDescent="0.25">
      <c r="A208" s="41"/>
      <c r="D208" s="32"/>
      <c r="E208" s="33"/>
      <c r="F208" s="148"/>
      <c r="G208" s="93"/>
    </row>
    <row r="209" spans="1:9" x14ac:dyDescent="0.25">
      <c r="A209" s="95" t="s">
        <v>18</v>
      </c>
      <c r="B209" s="96" t="s">
        <v>101</v>
      </c>
      <c r="C209" s="77"/>
      <c r="D209" s="97">
        <f>+D210+D213</f>
        <v>0</v>
      </c>
      <c r="G209" s="93"/>
    </row>
    <row r="210" spans="1:9" x14ac:dyDescent="0.25">
      <c r="A210" s="41"/>
      <c r="B210" s="26" t="s">
        <v>109</v>
      </c>
      <c r="D210" s="67">
        <f>SUM(D211:D212)</f>
        <v>0</v>
      </c>
      <c r="E210" s="33"/>
      <c r="G210" s="93"/>
    </row>
    <row r="211" spans="1:9" x14ac:dyDescent="0.25">
      <c r="A211" s="41"/>
      <c r="C211" s="128"/>
      <c r="D211" s="104"/>
      <c r="E211" s="33"/>
      <c r="F211" s="148"/>
      <c r="G211" s="70"/>
      <c r="H211" s="33"/>
    </row>
    <row r="212" spans="1:9" x14ac:dyDescent="0.25">
      <c r="A212" s="41"/>
      <c r="C212" s="128"/>
      <c r="D212" s="104"/>
      <c r="E212" s="33"/>
      <c r="F212" s="148"/>
      <c r="G212" s="70"/>
      <c r="H212" s="33"/>
    </row>
    <row r="213" spans="1:9" x14ac:dyDescent="0.25">
      <c r="A213" s="41"/>
      <c r="B213" s="26" t="s">
        <v>66</v>
      </c>
      <c r="C213" s="23"/>
      <c r="D213" s="24">
        <f>SUM(D214:D223)</f>
        <v>0</v>
      </c>
      <c r="E213" s="33"/>
      <c r="F213" s="148"/>
      <c r="G213" s="93"/>
      <c r="H213" s="33"/>
    </row>
    <row r="214" spans="1:9" x14ac:dyDescent="0.25">
      <c r="A214" s="41"/>
      <c r="C214" s="128">
        <v>43011</v>
      </c>
      <c r="D214" s="104"/>
      <c r="E214" s="56" t="s">
        <v>152</v>
      </c>
      <c r="F214" s="148">
        <v>2</v>
      </c>
      <c r="G214" s="70">
        <v>30106005</v>
      </c>
      <c r="H214" s="128" t="s">
        <v>172</v>
      </c>
    </row>
    <row r="215" spans="1:9" x14ac:dyDescent="0.25">
      <c r="A215" s="41"/>
      <c r="C215" s="128">
        <v>43011</v>
      </c>
      <c r="D215" s="104"/>
      <c r="E215" s="56" t="s">
        <v>154</v>
      </c>
      <c r="F215" s="148">
        <v>2</v>
      </c>
      <c r="G215" s="70">
        <v>30106005</v>
      </c>
      <c r="H215" s="128" t="s">
        <v>177</v>
      </c>
    </row>
    <row r="216" spans="1:9" x14ac:dyDescent="0.25">
      <c r="A216" s="41"/>
      <c r="C216" s="128">
        <v>43019</v>
      </c>
      <c r="D216" s="104"/>
      <c r="E216" s="56" t="s">
        <v>178</v>
      </c>
      <c r="F216" s="148">
        <v>2</v>
      </c>
      <c r="G216" s="70">
        <v>30106005</v>
      </c>
      <c r="H216" s="128" t="s">
        <v>179</v>
      </c>
    </row>
    <row r="217" spans="1:9" x14ac:dyDescent="0.25">
      <c r="A217" s="41"/>
      <c r="C217" s="128">
        <v>43019</v>
      </c>
      <c r="D217" s="104"/>
      <c r="E217" s="56" t="s">
        <v>180</v>
      </c>
      <c r="F217" s="148">
        <v>2</v>
      </c>
      <c r="G217" s="70">
        <v>30106005</v>
      </c>
      <c r="H217" s="128" t="s">
        <v>181</v>
      </c>
    </row>
    <row r="218" spans="1:9" x14ac:dyDescent="0.25">
      <c r="A218" s="41"/>
      <c r="C218" s="128">
        <v>43019</v>
      </c>
      <c r="D218" s="104"/>
      <c r="E218" s="56" t="s">
        <v>183</v>
      </c>
      <c r="F218" s="148">
        <v>2</v>
      </c>
      <c r="G218" s="70">
        <v>30106005</v>
      </c>
      <c r="H218" s="128" t="s">
        <v>182</v>
      </c>
    </row>
    <row r="219" spans="1:9" x14ac:dyDescent="0.25">
      <c r="A219" s="41"/>
      <c r="C219" s="128">
        <v>43019</v>
      </c>
      <c r="D219" s="104"/>
      <c r="E219" s="56" t="s">
        <v>178</v>
      </c>
      <c r="F219" s="148">
        <v>2</v>
      </c>
      <c r="G219" s="70">
        <v>30106005</v>
      </c>
      <c r="H219" s="128" t="s">
        <v>184</v>
      </c>
    </row>
    <row r="220" spans="1:9" x14ac:dyDescent="0.25">
      <c r="A220" s="41"/>
      <c r="C220" s="128">
        <v>43024</v>
      </c>
      <c r="D220" s="104"/>
      <c r="E220" s="56" t="s">
        <v>188</v>
      </c>
      <c r="F220" s="148">
        <v>2</v>
      </c>
      <c r="G220" s="70">
        <v>30106005</v>
      </c>
      <c r="H220" s="128" t="s">
        <v>189</v>
      </c>
    </row>
    <row r="221" spans="1:9" x14ac:dyDescent="0.25">
      <c r="A221" s="41"/>
      <c r="C221" s="128">
        <v>43032</v>
      </c>
      <c r="D221" s="104"/>
      <c r="E221" s="56" t="s">
        <v>163</v>
      </c>
      <c r="F221" s="148">
        <v>2</v>
      </c>
      <c r="G221" s="70">
        <v>30106005</v>
      </c>
      <c r="H221" s="128"/>
    </row>
    <row r="222" spans="1:9" x14ac:dyDescent="0.25">
      <c r="A222" s="38"/>
      <c r="C222" s="128">
        <v>43032</v>
      </c>
      <c r="D222" s="104"/>
      <c r="E222" s="56" t="s">
        <v>164</v>
      </c>
      <c r="F222" s="148">
        <v>2</v>
      </c>
      <c r="G222" s="70">
        <v>30106005</v>
      </c>
      <c r="H222" s="128" t="s">
        <v>193</v>
      </c>
    </row>
    <row r="223" spans="1:9" x14ac:dyDescent="0.25">
      <c r="A223" s="38"/>
      <c r="C223" s="129">
        <v>43024</v>
      </c>
      <c r="D223" s="104"/>
      <c r="E223" s="33" t="s">
        <v>222</v>
      </c>
      <c r="F223" s="148">
        <v>2</v>
      </c>
      <c r="G223" s="70">
        <v>30106005</v>
      </c>
      <c r="H223" s="129" t="s">
        <v>206</v>
      </c>
      <c r="I223" s="21" t="s">
        <v>230</v>
      </c>
    </row>
    <row r="224" spans="1:9" x14ac:dyDescent="0.25">
      <c r="A224" s="38"/>
      <c r="C224" s="129"/>
      <c r="D224" s="104"/>
      <c r="E224" s="33"/>
      <c r="F224" s="148"/>
      <c r="G224" s="70"/>
      <c r="H224" s="129"/>
      <c r="I224" s="129" t="s">
        <v>231</v>
      </c>
    </row>
    <row r="225" spans="1:8" x14ac:dyDescent="0.25">
      <c r="A225" s="95" t="s">
        <v>19</v>
      </c>
      <c r="B225" s="96" t="s">
        <v>21</v>
      </c>
      <c r="C225" s="77"/>
      <c r="D225" s="97">
        <f>+D226</f>
        <v>0</v>
      </c>
      <c r="F225" s="148"/>
    </row>
    <row r="226" spans="1:8" x14ac:dyDescent="0.25">
      <c r="A226" s="38"/>
      <c r="B226" s="26" t="s">
        <v>22</v>
      </c>
      <c r="D226" s="24">
        <f>SUM(D227:D228)</f>
        <v>0</v>
      </c>
    </row>
    <row r="227" spans="1:8" ht="15" customHeight="1" x14ac:dyDescent="0.25">
      <c r="A227" s="38"/>
      <c r="C227" s="128"/>
      <c r="D227" s="104"/>
      <c r="E227" s="56"/>
      <c r="F227" s="148"/>
      <c r="G227" s="70"/>
      <c r="H227" s="128"/>
    </row>
    <row r="228" spans="1:8" s="75" customFormat="1" x14ac:dyDescent="0.25">
      <c r="A228" s="38"/>
      <c r="B228" s="26"/>
      <c r="C228" s="128"/>
      <c r="D228" s="104"/>
      <c r="E228" s="56"/>
      <c r="F228" s="148"/>
      <c r="G228" s="70"/>
      <c r="H228" s="128"/>
    </row>
    <row r="229" spans="1:8" s="75" customFormat="1" x14ac:dyDescent="0.25">
      <c r="A229" s="38"/>
      <c r="B229" s="26"/>
      <c r="C229" s="102"/>
      <c r="D229" s="104"/>
      <c r="E229" s="98"/>
      <c r="F229" s="157"/>
      <c r="G229" s="124"/>
    </row>
    <row r="230" spans="1:8" x14ac:dyDescent="0.25">
      <c r="A230" s="96" t="s">
        <v>20</v>
      </c>
      <c r="B230" s="96" t="s">
        <v>23</v>
      </c>
      <c r="C230" s="77"/>
      <c r="D230" s="97">
        <f>+D231</f>
        <v>0</v>
      </c>
    </row>
    <row r="231" spans="1:8" x14ac:dyDescent="0.25">
      <c r="B231" s="26" t="s">
        <v>32</v>
      </c>
      <c r="D231" s="24">
        <f>SUM(D232:D233)</f>
        <v>0</v>
      </c>
      <c r="G231" s="93"/>
    </row>
    <row r="232" spans="1:8" x14ac:dyDescent="0.25">
      <c r="A232" s="26"/>
      <c r="C232" s="128">
        <v>43031</v>
      </c>
      <c r="D232" s="104"/>
      <c r="E232" s="56" t="s">
        <v>162</v>
      </c>
      <c r="F232" s="148" t="s">
        <v>50</v>
      </c>
      <c r="G232" s="70" t="s">
        <v>50</v>
      </c>
      <c r="H232" s="56"/>
    </row>
    <row r="233" spans="1:8" x14ac:dyDescent="0.25">
      <c r="A233" s="26"/>
      <c r="C233" s="82"/>
      <c r="D233" s="57"/>
      <c r="E233" s="56"/>
      <c r="F233" s="158"/>
      <c r="G233" s="79"/>
      <c r="H233" s="56"/>
    </row>
    <row r="234" spans="1:8" s="25" customFormat="1" x14ac:dyDescent="0.25">
      <c r="A234" s="28"/>
      <c r="B234" s="26"/>
      <c r="C234" s="49"/>
      <c r="D234" s="21"/>
      <c r="E234" s="161"/>
      <c r="F234" s="149"/>
      <c r="G234" s="106"/>
      <c r="H234" s="75"/>
    </row>
    <row r="235" spans="1:8" s="25" customFormat="1" x14ac:dyDescent="0.25">
      <c r="A235" s="28"/>
      <c r="B235" s="26" t="s">
        <v>44</v>
      </c>
      <c r="C235" s="49"/>
      <c r="D235" s="71">
        <v>7516897</v>
      </c>
      <c r="E235" s="161"/>
      <c r="F235" s="149"/>
      <c r="G235" s="106"/>
      <c r="H235" s="75"/>
    </row>
    <row r="236" spans="1:8" x14ac:dyDescent="0.25">
      <c r="B236" s="26" t="s">
        <v>45</v>
      </c>
      <c r="D236" s="71">
        <v>424217</v>
      </c>
    </row>
    <row r="237" spans="1:8" ht="15.75" thickBot="1" x14ac:dyDescent="0.3">
      <c r="B237" s="26" t="s">
        <v>46</v>
      </c>
      <c r="D237" s="72">
        <v>12733788</v>
      </c>
    </row>
    <row r="238" spans="1:8" ht="15.75" thickTop="1" x14ac:dyDescent="0.25">
      <c r="C238" s="49" t="s">
        <v>39</v>
      </c>
      <c r="D238" s="71">
        <f>SUM(D235:D237)</f>
        <v>20674902</v>
      </c>
      <c r="E238" s="21" t="s">
        <v>40</v>
      </c>
    </row>
    <row r="239" spans="1:8" x14ac:dyDescent="0.25">
      <c r="A239" s="42"/>
      <c r="B239" s="26" t="s">
        <v>24</v>
      </c>
      <c r="D239" s="71">
        <f>+D1</f>
        <v>0</v>
      </c>
      <c r="E239" s="51"/>
      <c r="F239" s="159"/>
    </row>
    <row r="240" spans="1:8" ht="15.75" thickBot="1" x14ac:dyDescent="0.3">
      <c r="A240" s="42"/>
      <c r="B240" s="26" t="s">
        <v>25</v>
      </c>
      <c r="D240" s="72">
        <f>-D61</f>
        <v>0</v>
      </c>
      <c r="E240" s="53"/>
      <c r="F240" s="159"/>
    </row>
    <row r="241" spans="1:8" ht="15.75" thickTop="1" x14ac:dyDescent="0.25">
      <c r="A241" s="42"/>
      <c r="B241" s="55" t="s">
        <v>38</v>
      </c>
      <c r="C241" s="61"/>
      <c r="D241" s="73">
        <f>SUM(D239:D240)</f>
        <v>0</v>
      </c>
      <c r="G241" s="112"/>
    </row>
    <row r="242" spans="1:8" s="54" customFormat="1" x14ac:dyDescent="0.25">
      <c r="A242" s="44"/>
      <c r="B242" s="44" t="s">
        <v>233</v>
      </c>
      <c r="C242" s="49"/>
      <c r="D242" s="74">
        <f>+D238+D241</f>
        <v>20674902</v>
      </c>
      <c r="F242" s="160"/>
      <c r="G242" s="113"/>
      <c r="H242" s="75"/>
    </row>
    <row r="243" spans="1:8" s="54" customFormat="1" x14ac:dyDescent="0.25">
      <c r="A243" s="44"/>
      <c r="B243" s="44"/>
      <c r="C243" s="77" t="s">
        <v>47</v>
      </c>
      <c r="D243" s="78">
        <v>-632556</v>
      </c>
      <c r="F243" s="160"/>
      <c r="G243" s="113"/>
      <c r="H243" s="75"/>
    </row>
    <row r="244" spans="1:8" x14ac:dyDescent="0.25">
      <c r="B244" s="26" t="s">
        <v>42</v>
      </c>
      <c r="D244" s="71">
        <f>SUM(D242:D243)</f>
        <v>20042346</v>
      </c>
      <c r="E244" s="21" t="s">
        <v>40</v>
      </c>
    </row>
    <row r="245" spans="1:8" x14ac:dyDescent="0.25">
      <c r="C245" s="49" t="s">
        <v>41</v>
      </c>
      <c r="D245" s="161">
        <f>13322990+1762967+4565232</f>
        <v>19651189</v>
      </c>
    </row>
    <row r="246" spans="1:8" s="54" customFormat="1" x14ac:dyDescent="0.25">
      <c r="A246" s="44"/>
      <c r="B246" s="44" t="s">
        <v>43</v>
      </c>
      <c r="C246" s="49"/>
      <c r="D246" s="74">
        <f>+D245-D244</f>
        <v>-391157</v>
      </c>
      <c r="F246" s="160"/>
      <c r="G246" s="113"/>
      <c r="H246" s="75"/>
    </row>
    <row r="247" spans="1:8" x14ac:dyDescent="0.25">
      <c r="D247" s="71"/>
      <c r="E247" s="71"/>
      <c r="G247" s="111"/>
    </row>
    <row r="248" spans="1:8" x14ac:dyDescent="0.25">
      <c r="B248" s="68"/>
      <c r="D248" s="71"/>
      <c r="E248" s="71"/>
      <c r="G248" s="111"/>
    </row>
    <row r="249" spans="1:8" x14ac:dyDescent="0.25">
      <c r="B249" s="68"/>
      <c r="C249" s="68"/>
      <c r="D249" s="71"/>
      <c r="E249" s="71"/>
      <c r="G249" s="111"/>
    </row>
    <row r="250" spans="1:8" x14ac:dyDescent="0.25">
      <c r="B250" s="68"/>
    </row>
    <row r="251" spans="1:8" s="49" customFormat="1" x14ac:dyDescent="0.25">
      <c r="A251" s="28"/>
      <c r="B251" s="68"/>
      <c r="D251" s="21"/>
      <c r="E251" s="21"/>
      <c r="F251" s="147"/>
      <c r="G251" s="106"/>
      <c r="H251" s="75"/>
    </row>
    <row r="252" spans="1:8" s="49" customFormat="1" x14ac:dyDescent="0.25">
      <c r="A252" s="28"/>
      <c r="B252" s="68"/>
      <c r="D252" s="21"/>
      <c r="E252" s="21"/>
      <c r="F252" s="147"/>
      <c r="G252" s="106"/>
      <c r="H252" s="75"/>
    </row>
    <row r="253" spans="1:8" s="49" customFormat="1" x14ac:dyDescent="0.25">
      <c r="A253" s="28"/>
      <c r="B253" s="68"/>
      <c r="D253" s="21"/>
      <c r="E253" s="21"/>
      <c r="F253" s="147"/>
      <c r="G253" s="106"/>
      <c r="H253" s="75"/>
    </row>
    <row r="254" spans="1:8" s="49" customFormat="1" x14ac:dyDescent="0.25">
      <c r="A254" s="28"/>
      <c r="B254" s="68"/>
      <c r="D254" s="21"/>
      <c r="E254" s="21"/>
      <c r="F254" s="147"/>
      <c r="G254" s="106"/>
      <c r="H254" s="75"/>
    </row>
    <row r="255" spans="1:8" s="49" customFormat="1" x14ac:dyDescent="0.25">
      <c r="A255" s="28"/>
      <c r="B255" s="68"/>
      <c r="D255" s="21"/>
      <c r="E255" s="21"/>
      <c r="F255" s="147"/>
      <c r="G255" s="106"/>
      <c r="H255" s="75"/>
    </row>
    <row r="266" spans="6:7" s="21" customFormat="1" ht="12.75" x14ac:dyDescent="0.2">
      <c r="F266" s="147"/>
      <c r="G266" s="106"/>
    </row>
    <row r="267" spans="6:7" s="21" customFormat="1" ht="12.75" x14ac:dyDescent="0.2">
      <c r="F267" s="147"/>
      <c r="G267" s="106"/>
    </row>
    <row r="268" spans="6:7" s="21" customFormat="1" ht="12.75" x14ac:dyDescent="0.2">
      <c r="F268" s="147"/>
      <c r="G268" s="106"/>
    </row>
    <row r="269" spans="6:7" s="21" customFormat="1" ht="12.75" x14ac:dyDescent="0.2">
      <c r="F269" s="147"/>
      <c r="G269" s="106"/>
    </row>
    <row r="270" spans="6:7" s="21" customFormat="1" ht="12.75" x14ac:dyDescent="0.2">
      <c r="F270" s="147"/>
      <c r="G270" s="106"/>
    </row>
    <row r="271" spans="6:7" s="21" customFormat="1" ht="12.75" x14ac:dyDescent="0.2">
      <c r="F271" s="147"/>
      <c r="G271" s="106"/>
    </row>
    <row r="272" spans="6:7" s="21" customFormat="1" ht="12.75" x14ac:dyDescent="0.2">
      <c r="F272" s="147"/>
      <c r="G272" s="106"/>
    </row>
    <row r="273" spans="6:7" s="21" customFormat="1" ht="12.75" x14ac:dyDescent="0.2">
      <c r="F273" s="147"/>
      <c r="G273" s="106"/>
    </row>
    <row r="274" spans="6:7" s="21" customFormat="1" ht="12.75" x14ac:dyDescent="0.2">
      <c r="F274" s="147"/>
      <c r="G274" s="106"/>
    </row>
    <row r="275" spans="6:7" s="21" customFormat="1" ht="12.75" x14ac:dyDescent="0.2">
      <c r="F275" s="147"/>
      <c r="G275" s="106"/>
    </row>
    <row r="276" spans="6:7" s="21" customFormat="1" ht="12.75" x14ac:dyDescent="0.2">
      <c r="F276" s="147"/>
      <c r="G276" s="106"/>
    </row>
    <row r="277" spans="6:7" s="21" customFormat="1" ht="12.75" x14ac:dyDescent="0.2">
      <c r="F277" s="147"/>
      <c r="G277" s="106"/>
    </row>
    <row r="278" spans="6:7" s="21" customFormat="1" ht="12.75" x14ac:dyDescent="0.2">
      <c r="F278" s="147"/>
      <c r="G278" s="106"/>
    </row>
    <row r="279" spans="6:7" s="21" customFormat="1" ht="12.75" x14ac:dyDescent="0.2">
      <c r="F279" s="147"/>
      <c r="G279" s="106"/>
    </row>
    <row r="280" spans="6:7" s="21" customFormat="1" ht="12.75" x14ac:dyDescent="0.2">
      <c r="F280" s="147"/>
      <c r="G280" s="106"/>
    </row>
    <row r="281" spans="6:7" s="21" customFormat="1" ht="12.75" x14ac:dyDescent="0.2">
      <c r="F281" s="147"/>
      <c r="G281" s="106"/>
    </row>
    <row r="282" spans="6:7" s="21" customFormat="1" ht="12.75" x14ac:dyDescent="0.2">
      <c r="F282" s="147"/>
      <c r="G282" s="106"/>
    </row>
  </sheetData>
  <sortState ref="C40:H45">
    <sortCondition ref="C40:C45"/>
  </sortState>
  <pageMargins left="0.31496062992125984" right="0.31496062992125984" top="0.55118110236220474" bottom="0.55118110236220474" header="0.31496062992125984" footer="0.31496062992125984"/>
  <pageSetup scale="65" fitToHeight="4" orientation="landscape" verticalDpi="4294967293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54"/>
  <sheetViews>
    <sheetView topLeftCell="A64" zoomScale="80" zoomScaleNormal="80" workbookViewId="0">
      <selection activeCell="D72" sqref="D72"/>
    </sheetView>
  </sheetViews>
  <sheetFormatPr baseColWidth="10" defaultColWidth="32.5703125" defaultRowHeight="12.75" x14ac:dyDescent="0.2"/>
  <cols>
    <col min="1" max="1" width="2.85546875" style="23" bestFit="1" customWidth="1"/>
    <col min="2" max="2" width="18.140625" style="48" customWidth="1"/>
    <col min="3" max="3" width="20.5703125" style="134" bestFit="1" customWidth="1"/>
    <col min="4" max="4" width="12" style="47" bestFit="1" customWidth="1"/>
    <col min="5" max="5" width="44.5703125" style="21" customWidth="1"/>
    <col min="6" max="6" width="2.28515625" style="75" bestFit="1" customWidth="1"/>
    <col min="7" max="7" width="9.85546875" style="80" bestFit="1" customWidth="1"/>
    <col min="8" max="16384" width="32.5703125" style="21"/>
  </cols>
  <sheetData>
    <row r="1" spans="1:8" x14ac:dyDescent="0.2">
      <c r="B1" s="234" t="s">
        <v>35</v>
      </c>
      <c r="C1" s="132"/>
      <c r="D1" s="140">
        <f>+D4+D40+D44+D63</f>
        <v>40312244</v>
      </c>
    </row>
    <row r="2" spans="1:8" x14ac:dyDescent="0.2">
      <c r="B2" s="234" t="s">
        <v>36</v>
      </c>
      <c r="C2" s="132"/>
      <c r="D2" s="141"/>
    </row>
    <row r="4" spans="1:8" x14ac:dyDescent="0.2">
      <c r="A4" s="235" t="s">
        <v>0</v>
      </c>
      <c r="B4" s="236" t="s">
        <v>1</v>
      </c>
      <c r="C4" s="133"/>
      <c r="D4" s="142">
        <f>+D5+D17+D25+D30+D36+D38</f>
        <v>23368949</v>
      </c>
    </row>
    <row r="5" spans="1:8" s="22" customFormat="1" x14ac:dyDescent="0.2">
      <c r="A5" s="237"/>
      <c r="B5" s="238" t="s">
        <v>2</v>
      </c>
      <c r="C5" s="134"/>
      <c r="D5" s="143">
        <f>SUM(D6:D14)</f>
        <v>19148261</v>
      </c>
      <c r="F5" s="75"/>
      <c r="G5" s="80"/>
      <c r="H5" s="21"/>
    </row>
    <row r="6" spans="1:8" s="22" customFormat="1" x14ac:dyDescent="0.2">
      <c r="A6" s="237"/>
      <c r="B6" s="238"/>
      <c r="C6" s="131">
        <v>44216</v>
      </c>
      <c r="D6" s="144">
        <v>2327199</v>
      </c>
      <c r="E6" s="119" t="s">
        <v>400</v>
      </c>
      <c r="F6" s="94">
        <v>1</v>
      </c>
      <c r="G6" s="94">
        <v>3010103</v>
      </c>
      <c r="H6" s="21" t="s">
        <v>401</v>
      </c>
    </row>
    <row r="7" spans="1:8" s="22" customFormat="1" x14ac:dyDescent="0.2">
      <c r="A7" s="237"/>
      <c r="B7" s="238"/>
      <c r="C7" s="131">
        <v>44218</v>
      </c>
      <c r="D7" s="144">
        <v>2327649</v>
      </c>
      <c r="E7" s="119" t="s">
        <v>400</v>
      </c>
      <c r="F7" s="94">
        <v>1</v>
      </c>
      <c r="G7" s="94">
        <v>3010103</v>
      </c>
      <c r="H7" s="21" t="s">
        <v>402</v>
      </c>
    </row>
    <row r="8" spans="1:8" s="22" customFormat="1" x14ac:dyDescent="0.2">
      <c r="A8" s="237"/>
      <c r="B8" s="238"/>
      <c r="C8" s="131">
        <v>44218</v>
      </c>
      <c r="D8" s="144">
        <v>2327649</v>
      </c>
      <c r="E8" s="119" t="s">
        <v>400</v>
      </c>
      <c r="F8" s="94">
        <v>1</v>
      </c>
      <c r="G8" s="94">
        <v>3010103</v>
      </c>
      <c r="H8" s="21" t="s">
        <v>403</v>
      </c>
    </row>
    <row r="9" spans="1:8" s="22" customFormat="1" x14ac:dyDescent="0.2">
      <c r="A9" s="237"/>
      <c r="B9" s="238"/>
      <c r="C9" s="131">
        <v>44218</v>
      </c>
      <c r="D9" s="144">
        <v>2327874</v>
      </c>
      <c r="E9" s="119" t="s">
        <v>400</v>
      </c>
      <c r="F9" s="94">
        <v>1</v>
      </c>
      <c r="G9" s="94">
        <v>3010103</v>
      </c>
      <c r="H9" s="21" t="s">
        <v>404</v>
      </c>
    </row>
    <row r="10" spans="1:8" s="22" customFormat="1" x14ac:dyDescent="0.2">
      <c r="A10" s="237"/>
      <c r="B10" s="238"/>
      <c r="C10" s="131">
        <v>44221</v>
      </c>
      <c r="D10" s="144">
        <v>1688080</v>
      </c>
      <c r="E10" s="119" t="s">
        <v>400</v>
      </c>
      <c r="F10" s="94">
        <v>1</v>
      </c>
      <c r="G10" s="94">
        <v>3010103</v>
      </c>
      <c r="H10" s="21" t="s">
        <v>405</v>
      </c>
    </row>
    <row r="11" spans="1:8" s="22" customFormat="1" x14ac:dyDescent="0.2">
      <c r="A11" s="237"/>
      <c r="B11" s="238"/>
      <c r="C11" s="131">
        <v>44222</v>
      </c>
      <c r="D11" s="144">
        <v>2328549</v>
      </c>
      <c r="E11" s="119" t="s">
        <v>400</v>
      </c>
      <c r="F11" s="94">
        <v>1</v>
      </c>
      <c r="G11" s="94">
        <v>3010103</v>
      </c>
      <c r="H11" s="21" t="s">
        <v>406</v>
      </c>
    </row>
    <row r="12" spans="1:8" s="22" customFormat="1" x14ac:dyDescent="0.2">
      <c r="A12" s="237"/>
      <c r="B12" s="238"/>
      <c r="C12" s="134">
        <v>44223</v>
      </c>
      <c r="D12" s="32">
        <v>2327200</v>
      </c>
      <c r="E12" s="119" t="s">
        <v>400</v>
      </c>
      <c r="F12" s="94">
        <v>1</v>
      </c>
      <c r="G12" s="94">
        <v>3010103</v>
      </c>
      <c r="H12" s="21" t="s">
        <v>407</v>
      </c>
    </row>
    <row r="13" spans="1:8" s="22" customFormat="1" x14ac:dyDescent="0.2">
      <c r="A13" s="237"/>
      <c r="B13" s="238"/>
      <c r="C13" s="134">
        <v>44224</v>
      </c>
      <c r="D13" s="32">
        <v>1164612</v>
      </c>
      <c r="E13" s="119" t="s">
        <v>400</v>
      </c>
      <c r="F13" s="94">
        <v>1</v>
      </c>
      <c r="G13" s="94">
        <v>3010103</v>
      </c>
      <c r="H13" s="21" t="s">
        <v>408</v>
      </c>
    </row>
    <row r="14" spans="1:8" s="22" customFormat="1" x14ac:dyDescent="0.2">
      <c r="A14" s="237"/>
      <c r="B14" s="238"/>
      <c r="C14" s="134">
        <v>44225</v>
      </c>
      <c r="D14" s="32">
        <v>2329449</v>
      </c>
      <c r="E14" s="119" t="s">
        <v>400</v>
      </c>
      <c r="F14" s="94">
        <v>1</v>
      </c>
      <c r="G14" s="94">
        <v>3010103</v>
      </c>
      <c r="H14" s="21" t="s">
        <v>256</v>
      </c>
    </row>
    <row r="15" spans="1:8" s="22" customFormat="1" x14ac:dyDescent="0.2">
      <c r="A15" s="237"/>
      <c r="B15" s="238"/>
      <c r="C15" s="134"/>
      <c r="D15" s="32"/>
      <c r="E15" s="33"/>
      <c r="F15" s="75"/>
      <c r="G15" s="80"/>
    </row>
    <row r="16" spans="1:8" s="22" customFormat="1" x14ac:dyDescent="0.2">
      <c r="A16" s="237"/>
      <c r="B16" s="238"/>
      <c r="C16" s="134"/>
      <c r="D16" s="32"/>
      <c r="E16" s="33"/>
      <c r="F16" s="75"/>
      <c r="G16" s="80"/>
      <c r="H16" s="21"/>
    </row>
    <row r="17" spans="1:8" s="22" customFormat="1" x14ac:dyDescent="0.2">
      <c r="A17" s="237"/>
      <c r="B17" s="238" t="s">
        <v>3</v>
      </c>
      <c r="C17" s="134"/>
      <c r="D17" s="143">
        <f>SUM(D18:D23)</f>
        <v>2969067</v>
      </c>
      <c r="F17" s="75"/>
      <c r="G17" s="80"/>
      <c r="H17" s="21"/>
    </row>
    <row r="18" spans="1:8" s="22" customFormat="1" x14ac:dyDescent="0.2">
      <c r="A18" s="237"/>
      <c r="B18" s="238"/>
      <c r="C18" s="131">
        <v>44216</v>
      </c>
      <c r="D18" s="144">
        <v>523728</v>
      </c>
      <c r="E18" s="119" t="s">
        <v>409</v>
      </c>
      <c r="F18" s="94">
        <v>1</v>
      </c>
      <c r="G18" s="94">
        <v>3010104</v>
      </c>
      <c r="H18" s="21" t="s">
        <v>132</v>
      </c>
    </row>
    <row r="19" spans="1:8" s="22" customFormat="1" x14ac:dyDescent="0.2">
      <c r="A19" s="237"/>
      <c r="B19" s="238"/>
      <c r="C19" s="131">
        <v>44216</v>
      </c>
      <c r="D19" s="144">
        <v>523670</v>
      </c>
      <c r="E19" s="119" t="s">
        <v>409</v>
      </c>
      <c r="F19" s="94">
        <v>1</v>
      </c>
      <c r="G19" s="94">
        <v>3010104</v>
      </c>
      <c r="H19" s="21" t="s">
        <v>410</v>
      </c>
    </row>
    <row r="20" spans="1:8" s="22" customFormat="1" x14ac:dyDescent="0.2">
      <c r="A20" s="237"/>
      <c r="B20" s="238"/>
      <c r="C20" s="131">
        <v>44218</v>
      </c>
      <c r="D20" s="144">
        <v>350000</v>
      </c>
      <c r="E20" s="119" t="s">
        <v>409</v>
      </c>
      <c r="F20" s="94">
        <v>1</v>
      </c>
      <c r="G20" s="94">
        <v>3010104</v>
      </c>
      <c r="H20" s="21" t="s">
        <v>297</v>
      </c>
    </row>
    <row r="21" spans="1:8" s="22" customFormat="1" x14ac:dyDescent="0.2">
      <c r="A21" s="237"/>
      <c r="B21" s="238"/>
      <c r="C21" s="131">
        <v>44218</v>
      </c>
      <c r="D21" s="144">
        <v>523772</v>
      </c>
      <c r="E21" s="119" t="s">
        <v>409</v>
      </c>
      <c r="F21" s="94">
        <v>1</v>
      </c>
      <c r="G21" s="94">
        <v>3010104</v>
      </c>
      <c r="H21" s="21" t="s">
        <v>411</v>
      </c>
    </row>
    <row r="22" spans="1:8" s="22" customFormat="1" x14ac:dyDescent="0.2">
      <c r="A22" s="237"/>
      <c r="B22" s="238"/>
      <c r="C22" s="131">
        <v>44222</v>
      </c>
      <c r="D22" s="144">
        <v>523923</v>
      </c>
      <c r="E22" s="119" t="s">
        <v>409</v>
      </c>
      <c r="F22" s="94">
        <v>1</v>
      </c>
      <c r="G22" s="94">
        <v>3010104</v>
      </c>
      <c r="H22" s="21" t="s">
        <v>412</v>
      </c>
    </row>
    <row r="23" spans="1:8" s="22" customFormat="1" x14ac:dyDescent="0.2">
      <c r="A23" s="237"/>
      <c r="B23" s="238"/>
      <c r="C23" s="131">
        <v>44223</v>
      </c>
      <c r="D23" s="144">
        <v>523974</v>
      </c>
      <c r="E23" s="119" t="s">
        <v>409</v>
      </c>
      <c r="F23" s="94">
        <v>1</v>
      </c>
      <c r="G23" s="94">
        <v>3010104</v>
      </c>
      <c r="H23" s="21" t="s">
        <v>413</v>
      </c>
    </row>
    <row r="24" spans="1:8" s="22" customFormat="1" x14ac:dyDescent="0.2">
      <c r="A24" s="237"/>
      <c r="B24" s="238"/>
      <c r="C24" s="134"/>
      <c r="D24" s="32"/>
      <c r="E24" s="33"/>
      <c r="F24" s="75"/>
      <c r="G24" s="80"/>
      <c r="H24" s="21"/>
    </row>
    <row r="25" spans="1:8" s="22" customFormat="1" x14ac:dyDescent="0.2">
      <c r="A25" s="237"/>
      <c r="B25" s="238" t="s">
        <v>4</v>
      </c>
      <c r="C25" s="134"/>
      <c r="D25" s="143">
        <f>SUM(D26:D28)</f>
        <v>611007</v>
      </c>
      <c r="F25" s="75"/>
      <c r="G25" s="80"/>
      <c r="H25" s="21"/>
    </row>
    <row r="26" spans="1:8" s="22" customFormat="1" x14ac:dyDescent="0.2">
      <c r="A26" s="237"/>
      <c r="B26" s="238"/>
      <c r="C26" s="131">
        <v>44217</v>
      </c>
      <c r="D26" s="144">
        <v>305503</v>
      </c>
      <c r="E26" s="98" t="s">
        <v>414</v>
      </c>
      <c r="F26" s="94">
        <v>1</v>
      </c>
      <c r="G26" s="94">
        <v>3010105</v>
      </c>
      <c r="H26" s="21" t="s">
        <v>415</v>
      </c>
    </row>
    <row r="27" spans="1:8" s="22" customFormat="1" x14ac:dyDescent="0.2">
      <c r="A27" s="237"/>
      <c r="B27" s="238"/>
      <c r="C27" s="131">
        <v>44218</v>
      </c>
      <c r="D27" s="144">
        <v>305504</v>
      </c>
      <c r="E27" s="98" t="s">
        <v>414</v>
      </c>
      <c r="F27" s="94">
        <v>1</v>
      </c>
      <c r="G27" s="94">
        <v>3010105</v>
      </c>
      <c r="H27" s="21" t="s">
        <v>416</v>
      </c>
    </row>
    <row r="28" spans="1:8" s="22" customFormat="1" x14ac:dyDescent="0.2">
      <c r="A28" s="237"/>
      <c r="B28" s="238"/>
      <c r="C28" s="131"/>
      <c r="D28" s="144"/>
      <c r="E28" s="98"/>
      <c r="F28" s="94"/>
      <c r="G28" s="94"/>
      <c r="H28" s="21"/>
    </row>
    <row r="29" spans="1:8" s="22" customFormat="1" x14ac:dyDescent="0.2">
      <c r="A29" s="237"/>
      <c r="B29" s="238"/>
      <c r="C29" s="134"/>
      <c r="D29" s="32"/>
      <c r="E29" s="33"/>
      <c r="F29" s="33"/>
      <c r="G29" s="33"/>
      <c r="H29" s="21"/>
    </row>
    <row r="30" spans="1:8" s="22" customFormat="1" x14ac:dyDescent="0.2">
      <c r="A30" s="237"/>
      <c r="B30" s="238" t="s">
        <v>5</v>
      </c>
      <c r="C30" s="134"/>
      <c r="D30" s="143">
        <f>SUM(D31:D34)</f>
        <v>640614</v>
      </c>
      <c r="F30" s="75"/>
      <c r="G30" s="80"/>
      <c r="H30" s="21"/>
    </row>
    <row r="31" spans="1:8" s="22" customFormat="1" x14ac:dyDescent="0.2">
      <c r="A31" s="237"/>
      <c r="B31" s="238"/>
      <c r="C31" s="131">
        <v>44218</v>
      </c>
      <c r="D31" s="144">
        <v>174574</v>
      </c>
      <c r="E31" s="119" t="s">
        <v>417</v>
      </c>
      <c r="F31" s="94">
        <v>1</v>
      </c>
      <c r="G31" s="94">
        <v>3010106</v>
      </c>
      <c r="H31" s="21" t="s">
        <v>418</v>
      </c>
    </row>
    <row r="32" spans="1:8" s="22" customFormat="1" x14ac:dyDescent="0.2">
      <c r="A32" s="237"/>
      <c r="B32" s="238"/>
      <c r="C32" s="131">
        <v>44218</v>
      </c>
      <c r="D32" s="144">
        <v>175000</v>
      </c>
      <c r="E32" s="119" t="s">
        <v>417</v>
      </c>
      <c r="F32" s="94">
        <v>1</v>
      </c>
      <c r="G32" s="94">
        <v>3010106</v>
      </c>
      <c r="H32" s="21" t="s">
        <v>419</v>
      </c>
    </row>
    <row r="33" spans="1:8" s="22" customFormat="1" x14ac:dyDescent="0.2">
      <c r="A33" s="237"/>
      <c r="B33" s="238"/>
      <c r="C33" s="131">
        <v>44218</v>
      </c>
      <c r="D33" s="144">
        <v>116382</v>
      </c>
      <c r="E33" s="119" t="s">
        <v>417</v>
      </c>
      <c r="F33" s="94">
        <v>1</v>
      </c>
      <c r="G33" s="94">
        <v>3010106</v>
      </c>
      <c r="H33" s="21" t="s">
        <v>420</v>
      </c>
    </row>
    <row r="34" spans="1:8" s="22" customFormat="1" x14ac:dyDescent="0.2">
      <c r="A34" s="237"/>
      <c r="B34" s="238"/>
      <c r="C34" s="131">
        <v>44223</v>
      </c>
      <c r="D34" s="144">
        <v>174658</v>
      </c>
      <c r="E34" s="119" t="s">
        <v>417</v>
      </c>
      <c r="F34" s="94">
        <v>1</v>
      </c>
      <c r="G34" s="94">
        <v>3010106</v>
      </c>
      <c r="H34" s="21" t="s">
        <v>421</v>
      </c>
    </row>
    <row r="35" spans="1:8" s="22" customFormat="1" x14ac:dyDescent="0.2">
      <c r="A35" s="237"/>
      <c r="B35" s="238"/>
      <c r="C35" s="131"/>
      <c r="D35" s="144"/>
      <c r="E35" s="119"/>
      <c r="F35" s="94"/>
      <c r="G35" s="94"/>
      <c r="H35" s="21"/>
    </row>
    <row r="36" spans="1:8" s="22" customFormat="1" x14ac:dyDescent="0.2">
      <c r="A36" s="237"/>
      <c r="B36" s="238" t="s">
        <v>6</v>
      </c>
      <c r="C36" s="134"/>
      <c r="D36" s="143">
        <f>SUM(D37)</f>
        <v>0</v>
      </c>
      <c r="F36" s="75"/>
      <c r="G36" s="80"/>
      <c r="H36" s="21"/>
    </row>
    <row r="37" spans="1:8" s="22" customFormat="1" x14ac:dyDescent="0.2">
      <c r="A37" s="237"/>
      <c r="B37" s="238"/>
      <c r="C37" s="134"/>
      <c r="D37" s="32"/>
      <c r="E37" s="33"/>
      <c r="F37" s="75"/>
      <c r="G37" s="80"/>
      <c r="H37" s="21"/>
    </row>
    <row r="38" spans="1:8" s="22" customFormat="1" x14ac:dyDescent="0.2">
      <c r="A38" s="237"/>
      <c r="B38" s="238" t="s">
        <v>51</v>
      </c>
      <c r="C38" s="134"/>
      <c r="D38" s="143">
        <f>SUM(D39:D39)</f>
        <v>0</v>
      </c>
      <c r="F38" s="75"/>
      <c r="G38" s="80"/>
      <c r="H38" s="21"/>
    </row>
    <row r="39" spans="1:8" s="22" customFormat="1" x14ac:dyDescent="0.2">
      <c r="A39" s="239"/>
      <c r="B39" s="48"/>
      <c r="C39" s="134"/>
      <c r="D39" s="47"/>
      <c r="E39" s="21"/>
      <c r="F39" s="75"/>
      <c r="G39" s="80"/>
      <c r="H39" s="21"/>
    </row>
    <row r="40" spans="1:8" s="22" customFormat="1" x14ac:dyDescent="0.2">
      <c r="A40" s="235" t="s">
        <v>7</v>
      </c>
      <c r="B40" s="236" t="s">
        <v>74</v>
      </c>
      <c r="C40" s="133"/>
      <c r="D40" s="142">
        <f>+D41</f>
        <v>0</v>
      </c>
      <c r="E40" s="21"/>
      <c r="F40" s="75"/>
      <c r="G40" s="80"/>
      <c r="H40" s="21"/>
    </row>
    <row r="41" spans="1:8" s="22" customFormat="1" x14ac:dyDescent="0.2">
      <c r="A41" s="240"/>
      <c r="B41" s="48" t="s">
        <v>75</v>
      </c>
      <c r="C41" s="134"/>
      <c r="D41" s="143">
        <f>+D42</f>
        <v>0</v>
      </c>
      <c r="E41" s="21"/>
      <c r="F41" s="75"/>
      <c r="G41" s="80"/>
      <c r="H41" s="21"/>
    </row>
    <row r="43" spans="1:8" x14ac:dyDescent="0.2">
      <c r="A43" s="239"/>
      <c r="B43" s="238"/>
      <c r="D43" s="32"/>
      <c r="E43" s="33"/>
      <c r="F43" s="33"/>
      <c r="G43" s="33"/>
    </row>
    <row r="44" spans="1:8" x14ac:dyDescent="0.2">
      <c r="A44" s="235" t="s">
        <v>8</v>
      </c>
      <c r="B44" s="236" t="s">
        <v>9</v>
      </c>
      <c r="C44" s="133"/>
      <c r="D44" s="142">
        <f>+D45+D50+D54+D57+D60</f>
        <v>16246601</v>
      </c>
    </row>
    <row r="45" spans="1:8" s="22" customFormat="1" x14ac:dyDescent="0.2">
      <c r="A45" s="237"/>
      <c r="B45" s="238" t="s">
        <v>76</v>
      </c>
      <c r="C45" s="134"/>
      <c r="D45" s="143">
        <f>SUM(D46:D48)</f>
        <v>0</v>
      </c>
      <c r="F45" s="75"/>
      <c r="G45" s="80"/>
      <c r="H45" s="21"/>
    </row>
    <row r="46" spans="1:8" s="22" customFormat="1" x14ac:dyDescent="0.2">
      <c r="A46" s="237"/>
      <c r="B46" s="238"/>
    </row>
    <row r="47" spans="1:8" x14ac:dyDescent="0.2">
      <c r="A47" s="239"/>
      <c r="B47" s="238"/>
    </row>
    <row r="48" spans="1:8" x14ac:dyDescent="0.2">
      <c r="A48" s="239"/>
      <c r="B48" s="238"/>
      <c r="D48" s="145"/>
      <c r="H48" s="76"/>
    </row>
    <row r="49" spans="1:8" x14ac:dyDescent="0.2">
      <c r="A49" s="239"/>
      <c r="B49" s="238"/>
      <c r="D49" s="145"/>
      <c r="H49" s="76"/>
    </row>
    <row r="50" spans="1:8" x14ac:dyDescent="0.2">
      <c r="A50" s="237"/>
      <c r="B50" s="238" t="s">
        <v>52</v>
      </c>
      <c r="D50" s="143">
        <f>SUM(D51)</f>
        <v>16246601</v>
      </c>
    </row>
    <row r="51" spans="1:8" x14ac:dyDescent="0.2">
      <c r="A51" s="237"/>
      <c r="B51" s="238"/>
      <c r="C51" s="134">
        <v>44222</v>
      </c>
      <c r="D51" s="32">
        <v>16246601</v>
      </c>
      <c r="E51" s="33" t="s">
        <v>424</v>
      </c>
      <c r="F51" s="33">
        <v>1</v>
      </c>
      <c r="G51" s="33">
        <v>3010108</v>
      </c>
    </row>
    <row r="52" spans="1:8" x14ac:dyDescent="0.2">
      <c r="A52" s="237"/>
      <c r="B52" s="238"/>
      <c r="C52" s="131"/>
      <c r="D52" s="144"/>
      <c r="E52" s="119"/>
      <c r="F52" s="94"/>
      <c r="G52" s="94"/>
    </row>
    <row r="53" spans="1:8" x14ac:dyDescent="0.2">
      <c r="A53" s="237"/>
      <c r="B53" s="238"/>
      <c r="C53" s="131"/>
      <c r="D53" s="144"/>
      <c r="E53" s="119"/>
      <c r="F53" s="94"/>
      <c r="G53" s="94"/>
    </row>
    <row r="54" spans="1:8" x14ac:dyDescent="0.2">
      <c r="A54" s="239"/>
      <c r="B54" s="238" t="s">
        <v>34</v>
      </c>
      <c r="D54" s="143">
        <f>SUM(D55:D55)</f>
        <v>0</v>
      </c>
    </row>
    <row r="55" spans="1:8" x14ac:dyDescent="0.2">
      <c r="A55" s="239"/>
      <c r="B55" s="238"/>
      <c r="C55" s="131"/>
      <c r="D55" s="144"/>
      <c r="E55" s="119"/>
      <c r="F55" s="94"/>
      <c r="G55" s="94"/>
    </row>
    <row r="56" spans="1:8" x14ac:dyDescent="0.2">
      <c r="A56" s="239"/>
      <c r="B56" s="238"/>
      <c r="D56" s="32"/>
      <c r="E56" s="33"/>
      <c r="F56" s="33"/>
      <c r="G56" s="33"/>
    </row>
    <row r="57" spans="1:8" x14ac:dyDescent="0.2">
      <c r="A57" s="239"/>
      <c r="B57" s="238" t="s">
        <v>90</v>
      </c>
      <c r="D57" s="143">
        <f>SUM(D58)</f>
        <v>0</v>
      </c>
      <c r="E57" s="33"/>
      <c r="G57" s="81"/>
    </row>
    <row r="58" spans="1:8" x14ac:dyDescent="0.2">
      <c r="A58" s="239"/>
      <c r="B58" s="238"/>
      <c r="D58" s="32"/>
      <c r="E58" s="33"/>
      <c r="G58" s="81"/>
    </row>
    <row r="59" spans="1:8" x14ac:dyDescent="0.2">
      <c r="A59" s="239"/>
      <c r="B59" s="238"/>
      <c r="D59" s="32"/>
      <c r="E59" s="33"/>
      <c r="G59" s="81"/>
    </row>
    <row r="60" spans="1:8" s="76" customFormat="1" x14ac:dyDescent="0.2">
      <c r="A60" s="239"/>
      <c r="B60" s="238" t="s">
        <v>117</v>
      </c>
      <c r="C60" s="115"/>
      <c r="D60" s="143">
        <f>SUM(D61:D61)</f>
        <v>0</v>
      </c>
      <c r="E60" s="21"/>
      <c r="F60" s="75"/>
      <c r="G60" s="80"/>
    </row>
    <row r="61" spans="1:8" s="76" customFormat="1" x14ac:dyDescent="0.2">
      <c r="A61" s="239"/>
      <c r="C61" s="134"/>
      <c r="D61" s="145"/>
      <c r="E61" s="21"/>
      <c r="F61" s="75"/>
      <c r="G61" s="80"/>
    </row>
    <row r="62" spans="1:8" s="76" customFormat="1" x14ac:dyDescent="0.2">
      <c r="A62" s="239"/>
      <c r="C62" s="115"/>
      <c r="D62" s="145"/>
      <c r="E62" s="32"/>
      <c r="F62" s="75"/>
      <c r="G62" s="80"/>
    </row>
    <row r="63" spans="1:8" s="76" customFormat="1" x14ac:dyDescent="0.2">
      <c r="A63" s="235" t="s">
        <v>14</v>
      </c>
      <c r="B63" s="236" t="s">
        <v>53</v>
      </c>
      <c r="C63" s="133"/>
      <c r="D63" s="142">
        <f>+D64</f>
        <v>696694</v>
      </c>
      <c r="E63" s="21"/>
      <c r="F63" s="75"/>
      <c r="G63" s="80"/>
    </row>
    <row r="64" spans="1:8" s="76" customFormat="1" x14ac:dyDescent="0.2">
      <c r="A64" s="239"/>
      <c r="B64" s="238" t="s">
        <v>77</v>
      </c>
      <c r="C64" s="134"/>
      <c r="D64" s="143">
        <f>SUM(D65:D66)</f>
        <v>696694</v>
      </c>
      <c r="E64" s="21"/>
      <c r="F64" s="75"/>
      <c r="G64" s="80"/>
    </row>
    <row r="65" spans="1:8" s="76" customFormat="1" x14ac:dyDescent="0.2">
      <c r="A65" s="48"/>
      <c r="B65" s="48"/>
      <c r="C65" s="134">
        <v>44222</v>
      </c>
      <c r="D65" s="32">
        <v>125637</v>
      </c>
      <c r="E65" s="33" t="s">
        <v>422</v>
      </c>
      <c r="F65" s="33">
        <v>1</v>
      </c>
      <c r="G65" s="33" t="s">
        <v>50</v>
      </c>
      <c r="H65" s="125"/>
    </row>
    <row r="66" spans="1:8" s="76" customFormat="1" x14ac:dyDescent="0.2">
      <c r="A66" s="48"/>
      <c r="B66" s="48"/>
      <c r="C66" s="134">
        <v>44227</v>
      </c>
      <c r="D66" s="47">
        <v>571057</v>
      </c>
      <c r="E66" s="21" t="s">
        <v>423</v>
      </c>
      <c r="F66" s="33">
        <v>1</v>
      </c>
      <c r="G66" s="33" t="s">
        <v>50</v>
      </c>
      <c r="H66" s="125"/>
    </row>
    <row r="67" spans="1:8" s="76" customFormat="1" x14ac:dyDescent="0.2">
      <c r="A67" s="48"/>
      <c r="B67" s="48"/>
      <c r="C67" s="134"/>
      <c r="D67" s="47"/>
      <c r="E67" s="21"/>
      <c r="F67" s="75"/>
      <c r="G67" s="80"/>
    </row>
    <row r="68" spans="1:8" s="76" customFormat="1" x14ac:dyDescent="0.2">
      <c r="A68" s="23"/>
      <c r="B68" s="234" t="s">
        <v>11</v>
      </c>
      <c r="C68" s="132"/>
      <c r="D68" s="140">
        <f>+D71+D97+D118+D142+D159+D183+D191+D198</f>
        <v>8239031</v>
      </c>
      <c r="E68" s="21"/>
      <c r="F68" s="75"/>
      <c r="G68" s="80"/>
    </row>
    <row r="69" spans="1:8" s="76" customFormat="1" x14ac:dyDescent="0.2">
      <c r="A69" s="23"/>
      <c r="B69" s="234" t="s">
        <v>37</v>
      </c>
      <c r="C69" s="132"/>
      <c r="D69" s="141"/>
      <c r="E69" s="21"/>
      <c r="F69" s="75"/>
      <c r="G69" s="80"/>
    </row>
    <row r="71" spans="1:8" x14ac:dyDescent="0.2">
      <c r="A71" s="235" t="s">
        <v>0</v>
      </c>
      <c r="B71" s="236" t="s">
        <v>12</v>
      </c>
      <c r="C71" s="133"/>
      <c r="D71" s="142">
        <f>+D72+D84+D90+D94</f>
        <v>6130257</v>
      </c>
    </row>
    <row r="72" spans="1:8" x14ac:dyDescent="0.2">
      <c r="A72" s="239"/>
      <c r="B72" s="48" t="s">
        <v>71</v>
      </c>
      <c r="D72" s="143">
        <f>SUM(D73:D79)</f>
        <v>5897627</v>
      </c>
    </row>
    <row r="73" spans="1:8" x14ac:dyDescent="0.2">
      <c r="A73" s="239"/>
      <c r="C73" s="131">
        <v>44227</v>
      </c>
      <c r="D73" s="144">
        <v>5021628</v>
      </c>
      <c r="E73" s="119" t="s">
        <v>275</v>
      </c>
      <c r="F73" s="119">
        <v>1</v>
      </c>
      <c r="G73" s="94">
        <v>4020401</v>
      </c>
    </row>
    <row r="74" spans="1:8" x14ac:dyDescent="0.2">
      <c r="A74" s="239"/>
      <c r="C74" s="131">
        <v>44227</v>
      </c>
      <c r="D74" s="144">
        <v>264796</v>
      </c>
      <c r="E74" s="119" t="s">
        <v>275</v>
      </c>
      <c r="F74" s="119">
        <v>1</v>
      </c>
      <c r="G74" s="94">
        <v>4020401</v>
      </c>
    </row>
    <row r="75" spans="1:8" x14ac:dyDescent="0.2">
      <c r="A75" s="239"/>
      <c r="C75" s="131">
        <v>44227</v>
      </c>
      <c r="D75" s="144">
        <v>34823</v>
      </c>
      <c r="E75" s="119" t="s">
        <v>275</v>
      </c>
      <c r="F75" s="119">
        <v>1</v>
      </c>
      <c r="G75" s="94">
        <v>4020401</v>
      </c>
      <c r="H75" s="23"/>
    </row>
    <row r="76" spans="1:8" x14ac:dyDescent="0.2">
      <c r="A76" s="239"/>
      <c r="C76" s="131">
        <v>44227</v>
      </c>
      <c r="D76" s="144">
        <v>140000</v>
      </c>
      <c r="E76" s="119" t="s">
        <v>275</v>
      </c>
      <c r="F76" s="119">
        <v>1</v>
      </c>
      <c r="G76" s="94">
        <v>4020401</v>
      </c>
      <c r="H76" s="23"/>
    </row>
    <row r="77" spans="1:8" x14ac:dyDescent="0.2">
      <c r="A77" s="239"/>
      <c r="C77" s="131">
        <v>44216</v>
      </c>
      <c r="D77" s="144">
        <v>436380</v>
      </c>
      <c r="E77" s="21" t="s">
        <v>444</v>
      </c>
      <c r="F77" s="94">
        <v>1</v>
      </c>
      <c r="G77" s="94">
        <v>4010301</v>
      </c>
      <c r="H77" s="23" t="s">
        <v>445</v>
      </c>
    </row>
    <row r="78" spans="1:8" x14ac:dyDescent="0.2">
      <c r="A78" s="239"/>
      <c r="C78" s="131"/>
      <c r="D78" s="144"/>
      <c r="E78" s="119"/>
      <c r="F78" s="94"/>
      <c r="G78" s="94"/>
      <c r="H78" s="23"/>
    </row>
    <row r="79" spans="1:8" x14ac:dyDescent="0.2">
      <c r="A79" s="239"/>
      <c r="C79" s="131"/>
      <c r="D79" s="144"/>
      <c r="E79" s="119"/>
      <c r="F79" s="94"/>
      <c r="G79" s="94"/>
      <c r="H79" s="23"/>
    </row>
    <row r="80" spans="1:8" x14ac:dyDescent="0.2">
      <c r="A80" s="239"/>
      <c r="C80" s="131"/>
      <c r="D80" s="144"/>
      <c r="E80" s="119"/>
      <c r="F80" s="94"/>
      <c r="G80" s="94"/>
      <c r="H80" s="23"/>
    </row>
    <row r="81" spans="1:8" x14ac:dyDescent="0.2">
      <c r="A81" s="239"/>
      <c r="C81" s="131"/>
      <c r="D81" s="144"/>
      <c r="E81" s="119"/>
      <c r="F81" s="94"/>
      <c r="G81" s="94"/>
    </row>
    <row r="82" spans="1:8" x14ac:dyDescent="0.2">
      <c r="A82" s="239"/>
      <c r="C82" s="131"/>
      <c r="D82" s="144"/>
      <c r="E82" s="119"/>
      <c r="F82" s="94"/>
      <c r="G82" s="94"/>
    </row>
    <row r="83" spans="1:8" x14ac:dyDescent="0.2">
      <c r="A83" s="239"/>
      <c r="C83" s="131"/>
      <c r="D83" s="144"/>
      <c r="E83" s="119"/>
      <c r="F83" s="94"/>
      <c r="G83" s="94"/>
    </row>
    <row r="84" spans="1:8" x14ac:dyDescent="0.2">
      <c r="B84" s="48" t="s">
        <v>129</v>
      </c>
      <c r="D84" s="67">
        <f>SUM(D85:D88)</f>
        <v>0</v>
      </c>
      <c r="E84" s="33"/>
      <c r="F84" s="33"/>
      <c r="G84" s="93"/>
    </row>
    <row r="85" spans="1:8" x14ac:dyDescent="0.2">
      <c r="A85" s="239"/>
      <c r="C85" s="131"/>
      <c r="D85" s="144"/>
      <c r="E85" s="119"/>
      <c r="F85" s="94"/>
      <c r="G85" s="94"/>
      <c r="H85" s="122"/>
    </row>
    <row r="86" spans="1:8" x14ac:dyDescent="0.2">
      <c r="A86" s="239"/>
      <c r="C86" s="131"/>
      <c r="D86" s="144"/>
      <c r="E86" s="119"/>
      <c r="F86" s="94"/>
      <c r="G86" s="94"/>
      <c r="H86" s="122"/>
    </row>
    <row r="87" spans="1:8" x14ac:dyDescent="0.2">
      <c r="A87" s="239"/>
      <c r="C87" s="131"/>
      <c r="D87" s="144"/>
      <c r="E87" s="119"/>
      <c r="F87" s="94"/>
      <c r="G87" s="94"/>
      <c r="H87" s="122"/>
    </row>
    <row r="88" spans="1:8" x14ac:dyDescent="0.2">
      <c r="A88" s="239"/>
      <c r="C88" s="131"/>
      <c r="D88" s="144"/>
      <c r="E88" s="119"/>
      <c r="F88" s="94"/>
      <c r="G88" s="94"/>
      <c r="H88" s="122"/>
    </row>
    <row r="89" spans="1:8" x14ac:dyDescent="0.2">
      <c r="A89" s="239"/>
    </row>
    <row r="90" spans="1:8" x14ac:dyDescent="0.2">
      <c r="A90" s="239"/>
      <c r="B90" s="48" t="s">
        <v>67</v>
      </c>
      <c r="D90" s="143">
        <f>SUM(D91:D92)</f>
        <v>232630</v>
      </c>
    </row>
    <row r="91" spans="1:8" x14ac:dyDescent="0.2">
      <c r="A91" s="239"/>
      <c r="C91" s="131">
        <v>44211</v>
      </c>
      <c r="D91" s="144">
        <v>232630</v>
      </c>
      <c r="E91" s="119" t="s">
        <v>426</v>
      </c>
      <c r="F91" s="94">
        <v>1</v>
      </c>
      <c r="G91" s="94">
        <v>4010327</v>
      </c>
      <c r="H91" s="21" t="s">
        <v>425</v>
      </c>
    </row>
    <row r="92" spans="1:8" x14ac:dyDescent="0.2">
      <c r="A92" s="239"/>
      <c r="C92" s="131"/>
      <c r="D92" s="144"/>
      <c r="E92" s="119"/>
      <c r="F92" s="94"/>
      <c r="G92" s="94"/>
    </row>
    <row r="93" spans="1:8" x14ac:dyDescent="0.2">
      <c r="A93" s="239"/>
      <c r="C93" s="131"/>
      <c r="D93" s="144"/>
      <c r="E93" s="119"/>
      <c r="F93" s="94"/>
      <c r="G93" s="94"/>
    </row>
    <row r="94" spans="1:8" x14ac:dyDescent="0.2">
      <c r="B94" s="48" t="s">
        <v>78</v>
      </c>
      <c r="D94" s="143">
        <f>SUM(D95)</f>
        <v>0</v>
      </c>
    </row>
    <row r="95" spans="1:8" x14ac:dyDescent="0.2">
      <c r="A95" s="239"/>
      <c r="C95" s="131"/>
      <c r="D95" s="144"/>
      <c r="E95" s="119"/>
      <c r="F95" s="94"/>
      <c r="G95" s="94"/>
    </row>
    <row r="97" spans="1:7" x14ac:dyDescent="0.2">
      <c r="A97" s="235" t="s">
        <v>7</v>
      </c>
      <c r="B97" s="236" t="s">
        <v>15</v>
      </c>
      <c r="C97" s="133"/>
      <c r="D97" s="142">
        <f>+D98+D102+D110+D113+D106</f>
        <v>47132</v>
      </c>
    </row>
    <row r="98" spans="1:7" x14ac:dyDescent="0.2">
      <c r="A98" s="239"/>
      <c r="B98" s="48" t="s">
        <v>56</v>
      </c>
      <c r="D98" s="143">
        <f>SUM(D99:D100)</f>
        <v>0</v>
      </c>
    </row>
    <row r="99" spans="1:7" x14ac:dyDescent="0.2">
      <c r="A99" s="239"/>
      <c r="C99" s="131"/>
      <c r="D99" s="144"/>
      <c r="E99" s="119"/>
      <c r="F99" s="94"/>
      <c r="G99" s="94"/>
    </row>
    <row r="100" spans="1:7" x14ac:dyDescent="0.2">
      <c r="A100" s="239"/>
      <c r="C100" s="131"/>
      <c r="D100" s="144"/>
      <c r="E100" s="119"/>
      <c r="F100" s="94"/>
      <c r="G100" s="94"/>
    </row>
    <row r="101" spans="1:7" x14ac:dyDescent="0.2">
      <c r="A101" s="239"/>
      <c r="D101" s="32"/>
      <c r="E101" s="33"/>
    </row>
    <row r="102" spans="1:7" x14ac:dyDescent="0.2">
      <c r="A102" s="239"/>
      <c r="B102" s="48" t="s">
        <v>57</v>
      </c>
      <c r="D102" s="143">
        <f>SUM(D103:D104)</f>
        <v>0</v>
      </c>
    </row>
    <row r="103" spans="1:7" x14ac:dyDescent="0.2">
      <c r="A103" s="239"/>
      <c r="C103" s="131"/>
      <c r="D103" s="144"/>
      <c r="E103" s="119"/>
      <c r="F103" s="94"/>
      <c r="G103" s="94"/>
    </row>
    <row r="104" spans="1:7" x14ac:dyDescent="0.2">
      <c r="A104" s="239"/>
      <c r="C104" s="131"/>
      <c r="D104" s="144"/>
      <c r="E104" s="98"/>
      <c r="F104" s="94"/>
      <c r="G104" s="94"/>
    </row>
    <row r="105" spans="1:7" x14ac:dyDescent="0.2">
      <c r="A105" s="239"/>
      <c r="C105" s="131"/>
      <c r="D105" s="144"/>
      <c r="E105" s="98"/>
      <c r="F105" s="94"/>
      <c r="G105" s="94"/>
    </row>
    <row r="106" spans="1:7" x14ac:dyDescent="0.2">
      <c r="A106" s="239"/>
      <c r="B106" s="48" t="s">
        <v>97</v>
      </c>
      <c r="D106" s="143">
        <f>SUM(D107:D108)</f>
        <v>30000</v>
      </c>
      <c r="E106" s="33"/>
    </row>
    <row r="107" spans="1:7" x14ac:dyDescent="0.2">
      <c r="A107" s="239"/>
      <c r="C107" s="131">
        <v>44203</v>
      </c>
      <c r="D107" s="144">
        <v>30000</v>
      </c>
      <c r="E107" s="119" t="s">
        <v>443</v>
      </c>
      <c r="F107" s="94">
        <v>1</v>
      </c>
      <c r="G107" s="94">
        <v>4010307</v>
      </c>
    </row>
    <row r="108" spans="1:7" x14ac:dyDescent="0.2">
      <c r="A108" s="239"/>
      <c r="C108" s="131"/>
      <c r="D108" s="144"/>
      <c r="E108" s="119"/>
      <c r="F108" s="94"/>
      <c r="G108" s="94"/>
    </row>
    <row r="109" spans="1:7" x14ac:dyDescent="0.2">
      <c r="A109" s="239"/>
      <c r="C109" s="131"/>
      <c r="D109" s="144"/>
      <c r="E109" s="119"/>
      <c r="F109" s="94"/>
      <c r="G109" s="94"/>
    </row>
    <row r="110" spans="1:7" x14ac:dyDescent="0.2">
      <c r="A110" s="239"/>
      <c r="B110" s="48" t="s">
        <v>96</v>
      </c>
      <c r="D110" s="143">
        <f>SUM(D111)</f>
        <v>17132</v>
      </c>
    </row>
    <row r="111" spans="1:7" x14ac:dyDescent="0.2">
      <c r="A111" s="239"/>
      <c r="C111" s="131">
        <v>44201</v>
      </c>
      <c r="D111" s="144">
        <v>17132</v>
      </c>
      <c r="E111" s="119" t="s">
        <v>427</v>
      </c>
      <c r="F111" s="94">
        <v>1</v>
      </c>
      <c r="G111" s="94">
        <v>4010330</v>
      </c>
    </row>
    <row r="112" spans="1:7" x14ac:dyDescent="0.2">
      <c r="A112" s="239"/>
      <c r="D112" s="32"/>
      <c r="E112" s="33"/>
    </row>
    <row r="113" spans="1:8" x14ac:dyDescent="0.2">
      <c r="A113" s="239"/>
      <c r="B113" s="48" t="s">
        <v>58</v>
      </c>
      <c r="D113" s="143">
        <f>SUM(D114:D115)</f>
        <v>0</v>
      </c>
    </row>
    <row r="114" spans="1:8" x14ac:dyDescent="0.2">
      <c r="A114" s="239"/>
      <c r="C114" s="131"/>
      <c r="D114" s="144"/>
      <c r="E114" s="119"/>
      <c r="F114" s="94"/>
      <c r="G114" s="94"/>
    </row>
    <row r="115" spans="1:8" x14ac:dyDescent="0.2">
      <c r="A115" s="239"/>
      <c r="C115" s="131"/>
      <c r="D115" s="144"/>
      <c r="E115" s="119"/>
      <c r="F115" s="94"/>
      <c r="G115" s="94"/>
    </row>
    <row r="116" spans="1:8" x14ac:dyDescent="0.2">
      <c r="A116" s="239"/>
      <c r="C116" s="131"/>
      <c r="D116" s="144"/>
      <c r="E116" s="119"/>
      <c r="F116" s="94"/>
      <c r="G116" s="94"/>
    </row>
    <row r="117" spans="1:8" x14ac:dyDescent="0.2">
      <c r="A117" s="239"/>
      <c r="D117" s="32"/>
      <c r="E117" s="33"/>
      <c r="G117" s="81"/>
    </row>
    <row r="118" spans="1:8" x14ac:dyDescent="0.2">
      <c r="A118" s="235" t="s">
        <v>8</v>
      </c>
      <c r="B118" s="236" t="s">
        <v>79</v>
      </c>
      <c r="C118" s="133"/>
      <c r="D118" s="142">
        <f>+D119+D122+D131+D133+D135+D139</f>
        <v>726667</v>
      </c>
    </row>
    <row r="119" spans="1:8" x14ac:dyDescent="0.2">
      <c r="A119" s="239"/>
      <c r="B119" s="48" t="s">
        <v>59</v>
      </c>
      <c r="D119" s="143">
        <f>SUM(D120)</f>
        <v>0</v>
      </c>
    </row>
    <row r="120" spans="1:8" x14ac:dyDescent="0.2">
      <c r="A120" s="21"/>
      <c r="B120" s="21"/>
      <c r="C120" s="131"/>
      <c r="D120" s="144"/>
      <c r="E120" s="119"/>
      <c r="F120" s="94"/>
      <c r="G120" s="94"/>
    </row>
    <row r="121" spans="1:8" x14ac:dyDescent="0.2">
      <c r="A121" s="21"/>
      <c r="B121" s="21"/>
      <c r="C121" s="131"/>
      <c r="D121" s="144"/>
      <c r="E121" s="119"/>
      <c r="F121" s="119"/>
      <c r="G121" s="94"/>
      <c r="H121" s="94"/>
    </row>
    <row r="122" spans="1:8" x14ac:dyDescent="0.2">
      <c r="B122" s="48" t="s">
        <v>60</v>
      </c>
      <c r="C122" s="106"/>
      <c r="D122" s="143">
        <f>SUM(D123:D129)</f>
        <v>726667</v>
      </c>
    </row>
    <row r="123" spans="1:8" x14ac:dyDescent="0.2">
      <c r="A123" s="21"/>
      <c r="B123" s="21"/>
      <c r="C123" s="134">
        <v>44201</v>
      </c>
      <c r="D123" s="32">
        <v>22133</v>
      </c>
      <c r="E123" s="33" t="s">
        <v>432</v>
      </c>
      <c r="F123" s="33">
        <v>1</v>
      </c>
      <c r="G123" s="130">
        <v>4010326</v>
      </c>
      <c r="H123" s="21" t="s">
        <v>431</v>
      </c>
    </row>
    <row r="124" spans="1:8" x14ac:dyDescent="0.2">
      <c r="A124" s="21"/>
      <c r="B124" s="21"/>
      <c r="C124" s="131">
        <v>44222</v>
      </c>
      <c r="D124" s="144">
        <v>488491</v>
      </c>
      <c r="E124" s="33" t="s">
        <v>281</v>
      </c>
      <c r="F124" s="94">
        <v>1</v>
      </c>
      <c r="G124" s="130">
        <v>4010326</v>
      </c>
      <c r="H124" s="116"/>
    </row>
    <row r="125" spans="1:8" x14ac:dyDescent="0.2">
      <c r="A125" s="21"/>
      <c r="B125" s="21"/>
      <c r="C125" s="131">
        <v>261</v>
      </c>
      <c r="D125" s="144">
        <v>11750</v>
      </c>
      <c r="E125" s="33" t="s">
        <v>428</v>
      </c>
      <c r="F125" s="94">
        <v>1</v>
      </c>
      <c r="G125" s="130">
        <v>4010326</v>
      </c>
      <c r="H125" s="116"/>
    </row>
    <row r="126" spans="1:8" x14ac:dyDescent="0.2">
      <c r="A126" s="21"/>
      <c r="B126" s="21"/>
      <c r="C126" s="131">
        <v>44222</v>
      </c>
      <c r="D126" s="144">
        <v>2150</v>
      </c>
      <c r="E126" s="33" t="s">
        <v>428</v>
      </c>
      <c r="F126" s="94">
        <v>1</v>
      </c>
      <c r="G126" s="130">
        <v>4010326</v>
      </c>
      <c r="H126" s="116"/>
    </row>
    <row r="127" spans="1:8" x14ac:dyDescent="0.2">
      <c r="A127" s="21"/>
      <c r="B127" s="21"/>
      <c r="C127" s="131">
        <v>44222</v>
      </c>
      <c r="D127" s="144">
        <v>2143</v>
      </c>
      <c r="E127" s="33" t="s">
        <v>429</v>
      </c>
      <c r="F127" s="94">
        <v>1</v>
      </c>
      <c r="G127" s="130">
        <v>4010326</v>
      </c>
      <c r="H127" s="116"/>
    </row>
    <row r="128" spans="1:8" x14ac:dyDescent="0.2">
      <c r="A128" s="21"/>
      <c r="B128" s="21"/>
      <c r="C128" s="131">
        <v>44225</v>
      </c>
      <c r="D128" s="144">
        <v>150000</v>
      </c>
      <c r="E128" s="119" t="s">
        <v>430</v>
      </c>
      <c r="F128" s="94">
        <v>1</v>
      </c>
      <c r="G128" s="130">
        <v>4010326</v>
      </c>
      <c r="H128" s="116"/>
    </row>
    <row r="129" spans="1:8" x14ac:dyDescent="0.2">
      <c r="A129" s="21"/>
      <c r="B129" s="21"/>
      <c r="C129" s="131">
        <v>44200</v>
      </c>
      <c r="D129" s="144">
        <v>50000</v>
      </c>
      <c r="E129" s="119" t="s">
        <v>450</v>
      </c>
      <c r="F129" s="94">
        <v>1</v>
      </c>
      <c r="G129" s="94">
        <v>4010303</v>
      </c>
      <c r="H129" s="116"/>
    </row>
    <row r="131" spans="1:8" x14ac:dyDescent="0.2">
      <c r="A131" s="21"/>
      <c r="B131" s="48" t="s">
        <v>98</v>
      </c>
      <c r="C131" s="106"/>
      <c r="D131" s="143">
        <f>+D132</f>
        <v>0</v>
      </c>
      <c r="F131" s="21"/>
      <c r="G131" s="21"/>
    </row>
    <row r="133" spans="1:8" x14ac:dyDescent="0.2">
      <c r="B133" s="48" t="s">
        <v>69</v>
      </c>
      <c r="D133" s="143">
        <f>+D134</f>
        <v>0</v>
      </c>
    </row>
    <row r="134" spans="1:8" x14ac:dyDescent="0.2">
      <c r="D134" s="143"/>
    </row>
    <row r="135" spans="1:8" x14ac:dyDescent="0.2">
      <c r="B135" s="48" t="s">
        <v>80</v>
      </c>
      <c r="D135" s="143">
        <f>SUM(D136:D137)</f>
        <v>0</v>
      </c>
    </row>
    <row r="136" spans="1:8" x14ac:dyDescent="0.2">
      <c r="C136" s="131"/>
      <c r="D136" s="144"/>
      <c r="E136" s="119"/>
      <c r="F136" s="94"/>
      <c r="G136" s="94"/>
    </row>
    <row r="137" spans="1:8" x14ac:dyDescent="0.2">
      <c r="C137" s="131"/>
      <c r="D137" s="144"/>
      <c r="E137" s="119"/>
      <c r="F137" s="94"/>
      <c r="G137" s="94"/>
    </row>
    <row r="138" spans="1:8" x14ac:dyDescent="0.2">
      <c r="C138" s="131"/>
      <c r="D138" s="144"/>
      <c r="E138" s="119"/>
      <c r="F138" s="94"/>
      <c r="G138" s="94"/>
    </row>
    <row r="139" spans="1:8" x14ac:dyDescent="0.2">
      <c r="A139" s="240"/>
      <c r="B139" s="48" t="s">
        <v>70</v>
      </c>
      <c r="C139" s="106"/>
      <c r="D139" s="143">
        <f>SUM(D140)</f>
        <v>0</v>
      </c>
      <c r="F139" s="21"/>
      <c r="G139" s="21"/>
    </row>
    <row r="140" spans="1:8" x14ac:dyDescent="0.2">
      <c r="A140" s="240"/>
      <c r="C140" s="131"/>
      <c r="D140" s="144"/>
      <c r="E140" s="119"/>
      <c r="F140" s="94"/>
      <c r="G140" s="94"/>
    </row>
    <row r="141" spans="1:8" x14ac:dyDescent="0.2">
      <c r="A141" s="240"/>
    </row>
    <row r="142" spans="1:8" x14ac:dyDescent="0.2">
      <c r="A142" s="235" t="s">
        <v>14</v>
      </c>
      <c r="B142" s="236" t="s">
        <v>13</v>
      </c>
      <c r="C142" s="133"/>
      <c r="D142" s="142">
        <f>+D143+D152+D147+D155</f>
        <v>120129</v>
      </c>
    </row>
    <row r="143" spans="1:8" x14ac:dyDescent="0.2">
      <c r="A143" s="239"/>
      <c r="B143" s="48" t="s">
        <v>61</v>
      </c>
      <c r="D143" s="143">
        <f>SUM(D144:D145)</f>
        <v>80129</v>
      </c>
    </row>
    <row r="144" spans="1:8" x14ac:dyDescent="0.2">
      <c r="A144" s="239"/>
      <c r="C144" s="131">
        <v>44206</v>
      </c>
      <c r="D144" s="144">
        <v>25202</v>
      </c>
      <c r="E144" s="119" t="s">
        <v>433</v>
      </c>
      <c r="F144" s="94">
        <v>1</v>
      </c>
      <c r="G144" s="94">
        <v>4010313</v>
      </c>
      <c r="H144" s="21" t="s">
        <v>435</v>
      </c>
    </row>
    <row r="145" spans="1:8" x14ac:dyDescent="0.2">
      <c r="A145" s="239"/>
      <c r="C145" s="131">
        <v>44211</v>
      </c>
      <c r="D145" s="144">
        <v>54927</v>
      </c>
      <c r="E145" s="119" t="s">
        <v>434</v>
      </c>
      <c r="F145" s="94">
        <v>1</v>
      </c>
      <c r="G145" s="94">
        <v>4010313</v>
      </c>
      <c r="H145" s="21" t="s">
        <v>436</v>
      </c>
    </row>
    <row r="146" spans="1:8" x14ac:dyDescent="0.2">
      <c r="A146" s="239"/>
      <c r="D146" s="32"/>
      <c r="E146" s="33"/>
      <c r="F146" s="33"/>
      <c r="G146" s="33"/>
    </row>
    <row r="147" spans="1:8" x14ac:dyDescent="0.2">
      <c r="A147" s="239"/>
      <c r="B147" s="48" t="s">
        <v>99</v>
      </c>
      <c r="D147" s="143">
        <f>SUM(D148:D150)</f>
        <v>40000</v>
      </c>
    </row>
    <row r="148" spans="1:8" x14ac:dyDescent="0.2">
      <c r="A148" s="239"/>
      <c r="C148" s="131">
        <v>44197</v>
      </c>
      <c r="D148" s="144">
        <v>20000</v>
      </c>
      <c r="E148" s="119" t="s">
        <v>288</v>
      </c>
      <c r="F148" s="94">
        <v>1</v>
      </c>
      <c r="G148" s="94">
        <v>4010328</v>
      </c>
      <c r="H148" s="21" t="s">
        <v>437</v>
      </c>
    </row>
    <row r="149" spans="1:8" x14ac:dyDescent="0.2">
      <c r="A149" s="239"/>
      <c r="C149" s="131">
        <v>44217</v>
      </c>
      <c r="D149" s="144">
        <v>20000</v>
      </c>
      <c r="E149" s="119" t="s">
        <v>288</v>
      </c>
      <c r="F149" s="94">
        <v>1</v>
      </c>
      <c r="G149" s="94">
        <v>4010328</v>
      </c>
      <c r="H149" s="21" t="s">
        <v>438</v>
      </c>
    </row>
    <row r="150" spans="1:8" x14ac:dyDescent="0.2">
      <c r="A150" s="239"/>
      <c r="C150" s="131"/>
      <c r="D150" s="144"/>
      <c r="E150" s="119"/>
      <c r="F150" s="94"/>
      <c r="G150" s="94"/>
    </row>
    <row r="151" spans="1:8" x14ac:dyDescent="0.2">
      <c r="A151" s="239"/>
      <c r="C151" s="131"/>
      <c r="D151" s="144"/>
      <c r="E151" s="119"/>
      <c r="F151" s="94"/>
      <c r="G151" s="94"/>
    </row>
    <row r="152" spans="1:8" x14ac:dyDescent="0.2">
      <c r="A152" s="239"/>
      <c r="B152" s="48" t="s">
        <v>62</v>
      </c>
      <c r="D152" s="143">
        <f>SUM(D153)</f>
        <v>0</v>
      </c>
    </row>
    <row r="153" spans="1:8" x14ac:dyDescent="0.2">
      <c r="A153" s="21"/>
      <c r="B153" s="21"/>
      <c r="C153" s="131"/>
      <c r="D153" s="144"/>
      <c r="E153" s="119"/>
      <c r="F153" s="94"/>
      <c r="G153" s="130"/>
      <c r="H153" s="116"/>
    </row>
    <row r="154" spans="1:8" x14ac:dyDescent="0.2">
      <c r="A154" s="239"/>
      <c r="D154" s="32"/>
      <c r="E154" s="33"/>
      <c r="F154" s="33"/>
      <c r="G154" s="33"/>
    </row>
    <row r="155" spans="1:8" x14ac:dyDescent="0.2">
      <c r="A155" s="239"/>
      <c r="B155" s="48" t="s">
        <v>72</v>
      </c>
      <c r="D155" s="143">
        <f>SUM(D156)</f>
        <v>0</v>
      </c>
    </row>
    <row r="156" spans="1:8" x14ac:dyDescent="0.2">
      <c r="A156" s="241"/>
      <c r="C156" s="131"/>
      <c r="D156" s="144"/>
      <c r="E156" s="119"/>
      <c r="F156" s="94"/>
      <c r="G156" s="94"/>
    </row>
    <row r="157" spans="1:8" x14ac:dyDescent="0.2">
      <c r="A157" s="239"/>
      <c r="D157" s="32"/>
      <c r="E157" s="33"/>
      <c r="G157" s="81"/>
    </row>
    <row r="158" spans="1:8" x14ac:dyDescent="0.2">
      <c r="A158" s="239"/>
      <c r="D158" s="32"/>
      <c r="E158" s="33"/>
      <c r="G158" s="81"/>
    </row>
    <row r="159" spans="1:8" x14ac:dyDescent="0.2">
      <c r="A159" s="235" t="s">
        <v>16</v>
      </c>
      <c r="B159" s="236" t="s">
        <v>17</v>
      </c>
      <c r="C159" s="133"/>
      <c r="D159" s="142">
        <f>+D160+D162+D166+D170+D172+D174+D180</f>
        <v>0</v>
      </c>
    </row>
    <row r="160" spans="1:8" x14ac:dyDescent="0.2">
      <c r="A160" s="241"/>
      <c r="B160" s="48" t="s">
        <v>131</v>
      </c>
      <c r="D160" s="143">
        <f>+D161</f>
        <v>0</v>
      </c>
    </row>
    <row r="161" spans="1:8" x14ac:dyDescent="0.2">
      <c r="A161" s="241"/>
      <c r="D161" s="143"/>
      <c r="E161" s="32"/>
    </row>
    <row r="162" spans="1:8" x14ac:dyDescent="0.2">
      <c r="A162" s="241"/>
      <c r="B162" s="48" t="s">
        <v>63</v>
      </c>
      <c r="D162" s="143">
        <f>SUM(D163)</f>
        <v>0</v>
      </c>
    </row>
    <row r="163" spans="1:8" x14ac:dyDescent="0.2">
      <c r="A163" s="21"/>
      <c r="B163" s="21"/>
      <c r="C163" s="131"/>
      <c r="D163" s="144"/>
      <c r="E163" s="119"/>
      <c r="F163" s="94"/>
      <c r="G163" s="200"/>
      <c r="H163" s="116"/>
    </row>
    <row r="164" spans="1:8" x14ac:dyDescent="0.2">
      <c r="A164" s="239"/>
      <c r="D164" s="32"/>
      <c r="E164" s="33"/>
      <c r="F164" s="33"/>
      <c r="G164" s="62"/>
    </row>
    <row r="165" spans="1:8" x14ac:dyDescent="0.2">
      <c r="A165" s="239"/>
      <c r="D165" s="32"/>
      <c r="E165" s="33"/>
      <c r="F165" s="33"/>
      <c r="G165" s="62"/>
    </row>
    <row r="166" spans="1:8" x14ac:dyDescent="0.2">
      <c r="A166" s="241"/>
      <c r="B166" s="48" t="s">
        <v>64</v>
      </c>
      <c r="C166" s="106"/>
      <c r="D166" s="143">
        <f>SUM(D167:D168)</f>
        <v>0</v>
      </c>
    </row>
    <row r="167" spans="1:8" x14ac:dyDescent="0.2">
      <c r="A167" s="241"/>
      <c r="C167" s="131"/>
      <c r="D167" s="146"/>
      <c r="E167" s="120"/>
      <c r="F167" s="121"/>
      <c r="G167" s="94"/>
    </row>
    <row r="168" spans="1:8" x14ac:dyDescent="0.2">
      <c r="A168" s="241"/>
      <c r="C168" s="131"/>
      <c r="D168" s="146"/>
      <c r="E168" s="120"/>
      <c r="F168" s="121"/>
      <c r="G168" s="94"/>
    </row>
    <row r="169" spans="1:8" x14ac:dyDescent="0.2">
      <c r="A169" s="241"/>
      <c r="D169" s="32"/>
      <c r="E169" s="33"/>
    </row>
    <row r="170" spans="1:8" x14ac:dyDescent="0.2">
      <c r="A170" s="241"/>
      <c r="B170" s="48" t="s">
        <v>108</v>
      </c>
      <c r="D170" s="143">
        <f>SUM(D171)</f>
        <v>0</v>
      </c>
    </row>
    <row r="171" spans="1:8" x14ac:dyDescent="0.2">
      <c r="A171" s="241"/>
      <c r="D171" s="143"/>
    </row>
    <row r="172" spans="1:8" x14ac:dyDescent="0.2">
      <c r="A172" s="241"/>
      <c r="B172" s="48" t="s">
        <v>130</v>
      </c>
      <c r="D172" s="143">
        <f>+D173</f>
        <v>0</v>
      </c>
    </row>
    <row r="173" spans="1:8" x14ac:dyDescent="0.2">
      <c r="A173" s="241"/>
      <c r="C173" s="131"/>
      <c r="D173" s="144"/>
      <c r="E173" s="119"/>
      <c r="F173" s="94"/>
      <c r="G173" s="94"/>
    </row>
    <row r="174" spans="1:8" x14ac:dyDescent="0.2">
      <c r="A174" s="241"/>
      <c r="B174" s="48" t="s">
        <v>81</v>
      </c>
      <c r="D174" s="143">
        <f>SUM(D175:D178)</f>
        <v>0</v>
      </c>
    </row>
    <row r="175" spans="1:8" x14ac:dyDescent="0.2">
      <c r="A175" s="241"/>
      <c r="C175" s="131"/>
      <c r="D175" s="146"/>
      <c r="E175" s="120"/>
      <c r="F175" s="121"/>
      <c r="G175" s="94"/>
    </row>
    <row r="176" spans="1:8" x14ac:dyDescent="0.2">
      <c r="A176" s="241"/>
      <c r="C176" s="131"/>
      <c r="D176" s="146"/>
      <c r="E176" s="120"/>
      <c r="F176" s="121"/>
      <c r="G176" s="94"/>
    </row>
    <row r="177" spans="1:8" x14ac:dyDescent="0.2">
      <c r="A177" s="241"/>
      <c r="C177" s="131"/>
      <c r="D177" s="146"/>
      <c r="E177" s="120"/>
      <c r="F177" s="121"/>
      <c r="G177" s="94"/>
    </row>
    <row r="178" spans="1:8" x14ac:dyDescent="0.2">
      <c r="A178" s="241"/>
      <c r="C178" s="131"/>
      <c r="D178" s="146"/>
      <c r="E178" s="120"/>
      <c r="F178" s="121"/>
      <c r="G178" s="94"/>
    </row>
    <row r="179" spans="1:8" x14ac:dyDescent="0.2">
      <c r="A179" s="241"/>
      <c r="C179" s="131"/>
      <c r="D179" s="144"/>
      <c r="E179" s="119"/>
      <c r="F179" s="94"/>
      <c r="G179" s="94"/>
    </row>
    <row r="180" spans="1:8" x14ac:dyDescent="0.2">
      <c r="A180" s="241"/>
      <c r="B180" s="48" t="s">
        <v>65</v>
      </c>
      <c r="C180" s="106"/>
      <c r="D180" s="143"/>
      <c r="F180" s="21"/>
      <c r="G180" s="21"/>
    </row>
    <row r="181" spans="1:8" x14ac:dyDescent="0.2">
      <c r="A181" s="241"/>
      <c r="C181" s="131"/>
      <c r="D181" s="144"/>
      <c r="E181" s="119"/>
      <c r="F181" s="94"/>
      <c r="G181" s="94"/>
    </row>
    <row r="182" spans="1:8" x14ac:dyDescent="0.2">
      <c r="A182" s="241"/>
      <c r="D182" s="32"/>
      <c r="E182" s="33"/>
    </row>
    <row r="183" spans="1:8" x14ac:dyDescent="0.2">
      <c r="A183" s="235" t="s">
        <v>18</v>
      </c>
      <c r="B183" s="236" t="s">
        <v>101</v>
      </c>
      <c r="C183" s="133"/>
      <c r="D183" s="142">
        <f>D184+D187</f>
        <v>1163338</v>
      </c>
    </row>
    <row r="184" spans="1:8" x14ac:dyDescent="0.2">
      <c r="A184" s="241"/>
      <c r="B184" s="48" t="s">
        <v>109</v>
      </c>
      <c r="D184" s="143">
        <f>SUM(D185:D186)</f>
        <v>1163338</v>
      </c>
    </row>
    <row r="185" spans="1:8" x14ac:dyDescent="0.2">
      <c r="A185" s="241"/>
      <c r="C185" s="131">
        <v>44197</v>
      </c>
      <c r="D185" s="146">
        <v>581482</v>
      </c>
      <c r="E185" s="33" t="s">
        <v>439</v>
      </c>
      <c r="F185" s="121">
        <v>1</v>
      </c>
      <c r="G185" s="94">
        <v>4010335</v>
      </c>
      <c r="H185" s="21" t="s">
        <v>441</v>
      </c>
    </row>
    <row r="186" spans="1:8" x14ac:dyDescent="0.2">
      <c r="A186" s="241"/>
      <c r="C186" s="134">
        <v>44217</v>
      </c>
      <c r="D186" s="32">
        <v>581856</v>
      </c>
      <c r="E186" s="33" t="s">
        <v>440</v>
      </c>
      <c r="F186" s="75">
        <v>1</v>
      </c>
      <c r="G186" s="94">
        <v>4010335</v>
      </c>
      <c r="H186" s="21" t="s">
        <v>442</v>
      </c>
    </row>
    <row r="187" spans="1:8" x14ac:dyDescent="0.2">
      <c r="A187" s="241"/>
      <c r="B187" s="48" t="s">
        <v>66</v>
      </c>
      <c r="C187" s="106"/>
      <c r="D187" s="143">
        <f>SUM(D188:D189)</f>
        <v>0</v>
      </c>
      <c r="E187" s="33"/>
      <c r="F187" s="33"/>
      <c r="G187" s="33"/>
    </row>
    <row r="188" spans="1:8" x14ac:dyDescent="0.2">
      <c r="A188" s="241"/>
      <c r="C188" s="131"/>
      <c r="D188" s="144"/>
      <c r="E188" s="119"/>
      <c r="F188" s="94"/>
      <c r="G188" s="94"/>
      <c r="H188" s="122"/>
    </row>
    <row r="189" spans="1:8" x14ac:dyDescent="0.2">
      <c r="A189" s="241"/>
      <c r="C189" s="131"/>
      <c r="D189" s="144"/>
      <c r="E189" s="119"/>
      <c r="F189" s="94"/>
      <c r="G189" s="94"/>
      <c r="H189" s="122"/>
    </row>
    <row r="190" spans="1:8" x14ac:dyDescent="0.2">
      <c r="A190" s="239"/>
      <c r="C190" s="135"/>
    </row>
    <row r="191" spans="1:8" x14ac:dyDescent="0.2">
      <c r="A191" s="235" t="s">
        <v>19</v>
      </c>
      <c r="B191" s="236" t="s">
        <v>21</v>
      </c>
      <c r="C191" s="133"/>
      <c r="D191" s="142">
        <f>+D192</f>
        <v>51508</v>
      </c>
    </row>
    <row r="192" spans="1:8" x14ac:dyDescent="0.2">
      <c r="A192" s="239"/>
      <c r="B192" s="48" t="s">
        <v>22</v>
      </c>
      <c r="D192" s="143">
        <f>SUM(D193:D197)</f>
        <v>51508</v>
      </c>
      <c r="E192" s="33"/>
    </row>
    <row r="193" spans="1:8" x14ac:dyDescent="0.2">
      <c r="A193" s="239"/>
      <c r="C193" s="131">
        <v>44203</v>
      </c>
      <c r="D193" s="144">
        <v>26935</v>
      </c>
      <c r="E193" s="33" t="s">
        <v>449</v>
      </c>
      <c r="F193" s="94">
        <v>1</v>
      </c>
      <c r="G193" s="130">
        <v>4020701</v>
      </c>
      <c r="H193" s="116" t="s">
        <v>447</v>
      </c>
    </row>
    <row r="194" spans="1:8" x14ac:dyDescent="0.2">
      <c r="A194" s="239"/>
      <c r="C194" s="131">
        <v>44208</v>
      </c>
      <c r="D194" s="144">
        <v>5729</v>
      </c>
      <c r="E194" s="33" t="s">
        <v>449</v>
      </c>
      <c r="F194" s="94">
        <v>1</v>
      </c>
      <c r="G194" s="130">
        <v>4020701</v>
      </c>
      <c r="H194" s="116" t="s">
        <v>448</v>
      </c>
    </row>
    <row r="195" spans="1:8" x14ac:dyDescent="0.2">
      <c r="A195" s="239"/>
      <c r="C195" s="131">
        <v>26</v>
      </c>
      <c r="D195" s="144">
        <v>18035</v>
      </c>
      <c r="E195" s="33" t="s">
        <v>446</v>
      </c>
      <c r="F195" s="94">
        <v>1</v>
      </c>
      <c r="G195" s="130">
        <v>4020701</v>
      </c>
      <c r="H195" s="116"/>
    </row>
    <row r="196" spans="1:8" x14ac:dyDescent="0.2">
      <c r="A196" s="239"/>
      <c r="C196" s="131">
        <v>44227</v>
      </c>
      <c r="D196" s="144">
        <v>809</v>
      </c>
      <c r="E196" s="33" t="s">
        <v>451</v>
      </c>
      <c r="F196" s="94"/>
      <c r="G196" s="130"/>
      <c r="H196" s="116"/>
    </row>
    <row r="197" spans="1:8" s="75" customFormat="1" x14ac:dyDescent="0.2">
      <c r="A197" s="239"/>
      <c r="B197" s="48"/>
      <c r="C197" s="134"/>
      <c r="D197" s="32"/>
      <c r="E197" s="33"/>
      <c r="G197" s="81"/>
    </row>
    <row r="198" spans="1:8" x14ac:dyDescent="0.2">
      <c r="A198" s="236" t="s">
        <v>20</v>
      </c>
      <c r="B198" s="236" t="s">
        <v>23</v>
      </c>
      <c r="C198" s="133"/>
      <c r="D198" s="142">
        <f>+D199</f>
        <v>0</v>
      </c>
    </row>
    <row r="199" spans="1:8" x14ac:dyDescent="0.2">
      <c r="B199" s="48" t="s">
        <v>32</v>
      </c>
      <c r="D199" s="143">
        <f>SUM(D200)</f>
        <v>0</v>
      </c>
    </row>
    <row r="200" spans="1:8" x14ac:dyDescent="0.2">
      <c r="A200" s="48"/>
      <c r="C200" s="131"/>
      <c r="D200" s="144"/>
      <c r="E200" s="119"/>
      <c r="F200" s="119"/>
      <c r="G200" s="94"/>
      <c r="H200" s="23"/>
    </row>
    <row r="201" spans="1:8" x14ac:dyDescent="0.2">
      <c r="A201" s="48"/>
      <c r="C201" s="136"/>
      <c r="D201" s="57"/>
      <c r="E201" s="56"/>
      <c r="F201" s="56"/>
      <c r="G201" s="56"/>
    </row>
    <row r="203" spans="1:8" x14ac:dyDescent="0.2">
      <c r="B203" s="48" t="s">
        <v>44</v>
      </c>
      <c r="D203" s="71">
        <v>73541447</v>
      </c>
    </row>
    <row r="204" spans="1:8" x14ac:dyDescent="0.2">
      <c r="B204" s="48" t="s">
        <v>45</v>
      </c>
      <c r="D204" s="71">
        <v>8110959</v>
      </c>
    </row>
    <row r="205" spans="1:8" ht="13.5" thickBot="1" x14ac:dyDescent="0.25">
      <c r="B205" s="48" t="s">
        <v>46</v>
      </c>
      <c r="D205" s="72">
        <v>6970381</v>
      </c>
    </row>
    <row r="206" spans="1:8" ht="13.5" thickTop="1" x14ac:dyDescent="0.2">
      <c r="C206" s="134" t="s">
        <v>39</v>
      </c>
      <c r="D206" s="71">
        <f>SUM(D203:D205)</f>
        <v>88622787</v>
      </c>
      <c r="E206" s="21" t="s">
        <v>40</v>
      </c>
    </row>
    <row r="207" spans="1:8" x14ac:dyDescent="0.2">
      <c r="A207" s="242"/>
      <c r="B207" s="48" t="s">
        <v>24</v>
      </c>
      <c r="D207" s="71">
        <f>+D1</f>
        <v>40312244</v>
      </c>
      <c r="E207" s="51"/>
      <c r="G207" s="51"/>
    </row>
    <row r="208" spans="1:8" ht="13.5" thickBot="1" x14ac:dyDescent="0.25">
      <c r="A208" s="242"/>
      <c r="B208" s="48" t="s">
        <v>25</v>
      </c>
      <c r="D208" s="72">
        <f>-D68</f>
        <v>-8239031</v>
      </c>
      <c r="E208" s="53"/>
      <c r="G208" s="51"/>
    </row>
    <row r="209" spans="1:8" ht="13.5" thickTop="1" x14ac:dyDescent="0.2">
      <c r="A209" s="242"/>
      <c r="B209" s="243" t="s">
        <v>38</v>
      </c>
      <c r="C209" s="137"/>
      <c r="D209" s="73">
        <f>SUM(D207:D208)</f>
        <v>32073213</v>
      </c>
    </row>
    <row r="210" spans="1:8" s="22" customFormat="1" x14ac:dyDescent="0.2">
      <c r="A210" s="48"/>
      <c r="B210" s="244" t="s">
        <v>73</v>
      </c>
      <c r="C210" s="138"/>
      <c r="D210" s="74">
        <f>+D206+D209</f>
        <v>120696000</v>
      </c>
      <c r="F210" s="75"/>
      <c r="G210" s="80"/>
      <c r="H210" s="21"/>
    </row>
    <row r="211" spans="1:8" x14ac:dyDescent="0.2">
      <c r="B211" s="48" t="s">
        <v>42</v>
      </c>
      <c r="D211" s="71">
        <f>SUM(D210:D210)</f>
        <v>120696000</v>
      </c>
      <c r="E211" s="21" t="s">
        <v>40</v>
      </c>
    </row>
    <row r="212" spans="1:8" x14ac:dyDescent="0.2">
      <c r="C212" s="134" t="s">
        <v>41</v>
      </c>
      <c r="D212" s="71">
        <f>106635989+8110959+6970381</f>
        <v>121717329</v>
      </c>
    </row>
    <row r="213" spans="1:8" s="22" customFormat="1" x14ac:dyDescent="0.2">
      <c r="A213" s="48"/>
      <c r="B213" s="244"/>
      <c r="C213" s="138"/>
      <c r="D213" s="74"/>
      <c r="F213" s="75"/>
      <c r="G213" s="80"/>
      <c r="H213" s="21"/>
    </row>
    <row r="217" spans="1:8" x14ac:dyDescent="0.2">
      <c r="B217" s="245"/>
    </row>
    <row r="218" spans="1:8" x14ac:dyDescent="0.2">
      <c r="B218" s="245"/>
    </row>
    <row r="219" spans="1:8" x14ac:dyDescent="0.2">
      <c r="B219" s="245"/>
    </row>
    <row r="220" spans="1:8" x14ac:dyDescent="0.2">
      <c r="B220" s="245"/>
    </row>
    <row r="221" spans="1:8" x14ac:dyDescent="0.2">
      <c r="B221" s="245"/>
      <c r="C221" s="246"/>
    </row>
    <row r="222" spans="1:8" x14ac:dyDescent="0.2">
      <c r="B222" s="245"/>
    </row>
    <row r="223" spans="1:8" s="49" customFormat="1" x14ac:dyDescent="0.2">
      <c r="A223" s="23"/>
      <c r="B223" s="245"/>
      <c r="C223" s="134"/>
      <c r="D223" s="47"/>
      <c r="E223" s="21"/>
      <c r="F223" s="75"/>
      <c r="G223" s="80"/>
    </row>
    <row r="224" spans="1:8" s="49" customFormat="1" x14ac:dyDescent="0.2">
      <c r="A224" s="23"/>
      <c r="B224" s="245"/>
      <c r="C224" s="134"/>
      <c r="D224" s="47"/>
      <c r="E224" s="21"/>
      <c r="F224" s="75"/>
      <c r="G224" s="80"/>
    </row>
    <row r="225" spans="1:7" s="49" customFormat="1" x14ac:dyDescent="0.2">
      <c r="A225" s="23"/>
      <c r="B225" s="245"/>
      <c r="C225" s="134"/>
      <c r="D225" s="47"/>
      <c r="E225" s="21"/>
      <c r="F225" s="75"/>
      <c r="G225" s="80"/>
    </row>
    <row r="226" spans="1:7" s="49" customFormat="1" x14ac:dyDescent="0.2">
      <c r="A226" s="23"/>
      <c r="B226" s="245"/>
      <c r="C226" s="134"/>
      <c r="D226" s="47"/>
      <c r="E226" s="21"/>
      <c r="F226" s="75"/>
      <c r="G226" s="80"/>
    </row>
    <row r="227" spans="1:7" s="49" customFormat="1" x14ac:dyDescent="0.2">
      <c r="A227" s="23"/>
      <c r="B227" s="245"/>
      <c r="C227" s="134"/>
      <c r="D227" s="47"/>
      <c r="E227" s="21"/>
      <c r="F227" s="75"/>
      <c r="G227" s="80"/>
    </row>
    <row r="238" spans="1:7" x14ac:dyDescent="0.2">
      <c r="A238" s="21"/>
      <c r="B238" s="21"/>
      <c r="C238" s="106"/>
      <c r="F238" s="21"/>
      <c r="G238" s="21"/>
    </row>
    <row r="239" spans="1:7" x14ac:dyDescent="0.2">
      <c r="A239" s="21"/>
      <c r="B239" s="21"/>
      <c r="C239" s="106"/>
      <c r="F239" s="21"/>
      <c r="G239" s="21"/>
    </row>
    <row r="240" spans="1:7" x14ac:dyDescent="0.2">
      <c r="A240" s="21"/>
      <c r="B240" s="21"/>
      <c r="C240" s="106"/>
      <c r="F240" s="21"/>
      <c r="G240" s="21"/>
    </row>
    <row r="241" spans="1:7" x14ac:dyDescent="0.2">
      <c r="A241" s="21"/>
      <c r="B241" s="21"/>
      <c r="C241" s="106"/>
      <c r="F241" s="21"/>
      <c r="G241" s="21"/>
    </row>
    <row r="242" spans="1:7" x14ac:dyDescent="0.2">
      <c r="A242" s="21"/>
      <c r="B242" s="21"/>
      <c r="C242" s="106"/>
      <c r="F242" s="21"/>
      <c r="G242" s="21"/>
    </row>
    <row r="243" spans="1:7" x14ac:dyDescent="0.2">
      <c r="A243" s="21"/>
      <c r="B243" s="21"/>
      <c r="C243" s="106"/>
      <c r="F243" s="21"/>
      <c r="G243" s="21"/>
    </row>
    <row r="244" spans="1:7" x14ac:dyDescent="0.2">
      <c r="A244" s="21"/>
      <c r="B244" s="21"/>
      <c r="C244" s="106"/>
      <c r="F244" s="21"/>
      <c r="G244" s="21"/>
    </row>
    <row r="245" spans="1:7" x14ac:dyDescent="0.2">
      <c r="A245" s="21"/>
      <c r="B245" s="21"/>
      <c r="C245" s="106"/>
      <c r="F245" s="21"/>
      <c r="G245" s="21"/>
    </row>
    <row r="246" spans="1:7" x14ac:dyDescent="0.2">
      <c r="A246" s="21"/>
      <c r="B246" s="21"/>
      <c r="C246" s="106"/>
      <c r="F246" s="21"/>
      <c r="G246" s="21"/>
    </row>
    <row r="247" spans="1:7" x14ac:dyDescent="0.2">
      <c r="A247" s="21"/>
      <c r="B247" s="21"/>
      <c r="C247" s="106"/>
      <c r="F247" s="21"/>
      <c r="G247" s="21"/>
    </row>
    <row r="248" spans="1:7" x14ac:dyDescent="0.2">
      <c r="A248" s="21"/>
      <c r="B248" s="21"/>
      <c r="C248" s="106"/>
      <c r="F248" s="21"/>
      <c r="G248" s="21"/>
    </row>
    <row r="249" spans="1:7" x14ac:dyDescent="0.2">
      <c r="A249" s="21"/>
      <c r="B249" s="21"/>
      <c r="C249" s="106"/>
      <c r="F249" s="21"/>
      <c r="G249" s="21"/>
    </row>
    <row r="250" spans="1:7" x14ac:dyDescent="0.2">
      <c r="A250" s="21"/>
      <c r="B250" s="21"/>
      <c r="C250" s="106"/>
      <c r="F250" s="21"/>
      <c r="G250" s="21"/>
    </row>
    <row r="251" spans="1:7" x14ac:dyDescent="0.2">
      <c r="A251" s="21"/>
      <c r="B251" s="21"/>
      <c r="C251" s="106"/>
      <c r="F251" s="21"/>
      <c r="G251" s="21"/>
    </row>
    <row r="252" spans="1:7" x14ac:dyDescent="0.2">
      <c r="A252" s="21"/>
      <c r="B252" s="21"/>
      <c r="C252" s="106"/>
      <c r="F252" s="21"/>
      <c r="G252" s="21"/>
    </row>
    <row r="253" spans="1:7" x14ac:dyDescent="0.2">
      <c r="A253" s="21"/>
      <c r="B253" s="21"/>
      <c r="C253" s="106"/>
      <c r="F253" s="21"/>
      <c r="G253" s="21"/>
    </row>
    <row r="254" spans="1:7" x14ac:dyDescent="0.2">
      <c r="A254" s="21"/>
      <c r="B254" s="21"/>
      <c r="C254" s="106"/>
      <c r="F254" s="21"/>
      <c r="G254" s="21"/>
    </row>
  </sheetData>
  <pageMargins left="0.7" right="0.7" top="0.75" bottom="0.75" header="0.3" footer="0.3"/>
  <pageSetup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50"/>
  <sheetViews>
    <sheetView topLeftCell="A55" zoomScale="80" zoomScaleNormal="80" workbookViewId="0">
      <selection activeCell="H89" sqref="H89"/>
    </sheetView>
  </sheetViews>
  <sheetFormatPr baseColWidth="10" defaultColWidth="32.5703125" defaultRowHeight="12.75" x14ac:dyDescent="0.2"/>
  <cols>
    <col min="1" max="1" width="2.85546875" style="23" bestFit="1" customWidth="1"/>
    <col min="2" max="2" width="18.140625" style="48" customWidth="1"/>
    <col min="3" max="3" width="20.5703125" style="134" bestFit="1" customWidth="1"/>
    <col min="4" max="4" width="14.28515625" style="47" customWidth="1"/>
    <col min="5" max="5" width="31" style="21" customWidth="1"/>
    <col min="6" max="6" width="2.28515625" style="75" bestFit="1" customWidth="1"/>
    <col min="7" max="7" width="9.85546875" style="80" bestFit="1" customWidth="1"/>
    <col min="8" max="16384" width="32.5703125" style="21"/>
  </cols>
  <sheetData>
    <row r="1" spans="1:8" x14ac:dyDescent="0.2">
      <c r="B1" s="234" t="s">
        <v>35</v>
      </c>
      <c r="C1" s="132"/>
      <c r="D1" s="140">
        <f>+D4+D36+D40+D61</f>
        <v>17935553</v>
      </c>
    </row>
    <row r="2" spans="1:8" x14ac:dyDescent="0.2">
      <c r="B2" s="234" t="s">
        <v>36</v>
      </c>
      <c r="C2" s="132"/>
      <c r="D2" s="141"/>
    </row>
    <row r="4" spans="1:8" x14ac:dyDescent="0.2">
      <c r="A4" s="235" t="s">
        <v>0</v>
      </c>
      <c r="B4" s="236" t="s">
        <v>1</v>
      </c>
      <c r="C4" s="133"/>
      <c r="D4" s="142">
        <f>+D5+D17+D21+D26+D32+D34</f>
        <v>16406000</v>
      </c>
    </row>
    <row r="5" spans="1:8" s="22" customFormat="1" x14ac:dyDescent="0.2">
      <c r="A5" s="237"/>
      <c r="B5" s="238" t="s">
        <v>2</v>
      </c>
      <c r="C5" s="134"/>
      <c r="D5" s="143">
        <f>SUM(D6:D14)</f>
        <v>14628831</v>
      </c>
      <c r="F5" s="75"/>
      <c r="G5" s="80"/>
      <c r="H5" s="21"/>
    </row>
    <row r="6" spans="1:8" s="22" customFormat="1" x14ac:dyDescent="0.2">
      <c r="A6" s="237"/>
      <c r="B6" s="238"/>
      <c r="C6" s="131">
        <v>44231</v>
      </c>
      <c r="D6" s="144">
        <v>2327874</v>
      </c>
      <c r="E6" s="119" t="s">
        <v>400</v>
      </c>
      <c r="F6" s="94">
        <v>1</v>
      </c>
      <c r="G6" s="94">
        <v>3010103</v>
      </c>
      <c r="H6" s="21" t="s">
        <v>452</v>
      </c>
    </row>
    <row r="7" spans="1:8" s="22" customFormat="1" x14ac:dyDescent="0.2">
      <c r="A7" s="237"/>
      <c r="B7" s="238"/>
      <c r="C7" s="131">
        <v>44231</v>
      </c>
      <c r="D7" s="144">
        <v>643846</v>
      </c>
      <c r="E7" s="119" t="s">
        <v>400</v>
      </c>
      <c r="F7" s="94">
        <v>1</v>
      </c>
      <c r="G7" s="94">
        <v>3010103</v>
      </c>
      <c r="H7" s="21" t="s">
        <v>453</v>
      </c>
    </row>
    <row r="8" spans="1:8" s="22" customFormat="1" x14ac:dyDescent="0.2">
      <c r="A8" s="237"/>
      <c r="B8" s="238"/>
      <c r="C8" s="131">
        <v>44243</v>
      </c>
      <c r="D8" s="144">
        <v>2331920</v>
      </c>
      <c r="E8" s="119" t="s">
        <v>400</v>
      </c>
      <c r="F8" s="94">
        <v>1</v>
      </c>
      <c r="G8" s="94">
        <v>3010103</v>
      </c>
      <c r="H8" s="21" t="s">
        <v>406</v>
      </c>
    </row>
    <row r="9" spans="1:8" s="22" customFormat="1" x14ac:dyDescent="0.2">
      <c r="A9" s="237"/>
      <c r="B9" s="238"/>
      <c r="C9" s="131">
        <v>44246</v>
      </c>
      <c r="D9" s="144">
        <v>2327199</v>
      </c>
      <c r="E9" s="119" t="s">
        <v>400</v>
      </c>
      <c r="F9" s="94">
        <v>1</v>
      </c>
      <c r="G9" s="94">
        <v>3010103</v>
      </c>
      <c r="H9" s="21" t="s">
        <v>295</v>
      </c>
    </row>
    <row r="10" spans="1:8" s="22" customFormat="1" x14ac:dyDescent="0.2">
      <c r="A10" s="237"/>
      <c r="B10" s="238"/>
      <c r="C10" s="131">
        <v>44246</v>
      </c>
      <c r="D10" s="144">
        <v>2337743</v>
      </c>
      <c r="E10" s="119" t="s">
        <v>400</v>
      </c>
      <c r="F10" s="94">
        <v>1</v>
      </c>
      <c r="G10" s="94">
        <v>3010103</v>
      </c>
      <c r="H10" s="21" t="s">
        <v>329</v>
      </c>
    </row>
    <row r="11" spans="1:8" s="22" customFormat="1" x14ac:dyDescent="0.2">
      <c r="A11" s="237"/>
      <c r="B11" s="238"/>
      <c r="C11" s="131">
        <v>44251</v>
      </c>
      <c r="D11" s="144">
        <v>1397535</v>
      </c>
      <c r="E11" s="119" t="s">
        <v>400</v>
      </c>
      <c r="F11" s="94">
        <v>1</v>
      </c>
      <c r="G11" s="94">
        <v>3010103</v>
      </c>
      <c r="H11" s="21" t="s">
        <v>124</v>
      </c>
    </row>
    <row r="12" spans="1:8" s="22" customFormat="1" x14ac:dyDescent="0.2">
      <c r="A12" s="237"/>
      <c r="B12" s="238"/>
      <c r="C12" s="134">
        <v>44251</v>
      </c>
      <c r="D12" s="32">
        <v>931689</v>
      </c>
      <c r="E12" s="119" t="s">
        <v>400</v>
      </c>
      <c r="F12" s="94">
        <v>1</v>
      </c>
      <c r="G12" s="94">
        <v>3010103</v>
      </c>
      <c r="H12" s="21" t="s">
        <v>124</v>
      </c>
    </row>
    <row r="13" spans="1:8" s="22" customFormat="1" x14ac:dyDescent="0.2">
      <c r="A13" s="237"/>
      <c r="B13" s="238"/>
      <c r="C13" s="134">
        <v>44252</v>
      </c>
      <c r="D13" s="32">
        <v>2331025</v>
      </c>
      <c r="E13" s="119" t="s">
        <v>400</v>
      </c>
      <c r="F13" s="94">
        <v>1</v>
      </c>
      <c r="G13" s="94">
        <v>3010103</v>
      </c>
      <c r="H13" s="21" t="s">
        <v>259</v>
      </c>
    </row>
    <row r="14" spans="1:8" s="22" customFormat="1" x14ac:dyDescent="0.2">
      <c r="A14" s="237"/>
      <c r="B14" s="238"/>
      <c r="C14" s="134"/>
      <c r="D14" s="32"/>
      <c r="E14" s="119"/>
      <c r="F14" s="94"/>
      <c r="G14" s="94"/>
      <c r="H14" s="21"/>
    </row>
    <row r="15" spans="1:8" s="22" customFormat="1" x14ac:dyDescent="0.2">
      <c r="A15" s="237"/>
      <c r="B15" s="238"/>
      <c r="C15" s="134"/>
      <c r="D15" s="32"/>
      <c r="E15" s="33"/>
      <c r="F15" s="75"/>
      <c r="G15" s="80"/>
    </row>
    <row r="16" spans="1:8" s="22" customFormat="1" x14ac:dyDescent="0.2">
      <c r="A16" s="237"/>
      <c r="B16" s="238"/>
      <c r="C16" s="134"/>
      <c r="D16" s="32"/>
      <c r="E16" s="33"/>
      <c r="F16" s="75"/>
      <c r="G16" s="80"/>
      <c r="H16" s="21"/>
    </row>
    <row r="17" spans="1:8" s="22" customFormat="1" x14ac:dyDescent="0.2">
      <c r="A17" s="237"/>
      <c r="B17" s="238" t="s">
        <v>3</v>
      </c>
      <c r="C17" s="134"/>
      <c r="D17" s="143">
        <f>SUM(D18:D19)</f>
        <v>697898</v>
      </c>
      <c r="F17" s="75"/>
      <c r="G17" s="80"/>
      <c r="H17" s="21"/>
    </row>
    <row r="18" spans="1:8" s="22" customFormat="1" x14ac:dyDescent="0.2">
      <c r="A18" s="237"/>
      <c r="B18" s="238"/>
      <c r="C18" s="131">
        <v>44229</v>
      </c>
      <c r="D18" s="144">
        <v>524126</v>
      </c>
      <c r="E18" s="119" t="s">
        <v>409</v>
      </c>
      <c r="F18" s="94">
        <v>1</v>
      </c>
      <c r="G18" s="94">
        <v>3010104</v>
      </c>
      <c r="H18" s="21" t="s">
        <v>114</v>
      </c>
    </row>
    <row r="19" spans="1:8" s="22" customFormat="1" x14ac:dyDescent="0.2">
      <c r="A19" s="237"/>
      <c r="B19" s="238"/>
      <c r="C19" s="131">
        <v>44242</v>
      </c>
      <c r="D19" s="144">
        <v>173772</v>
      </c>
      <c r="E19" s="119" t="s">
        <v>409</v>
      </c>
      <c r="F19" s="94">
        <v>1</v>
      </c>
      <c r="G19" s="94">
        <v>3010104</v>
      </c>
      <c r="H19" s="21" t="s">
        <v>297</v>
      </c>
    </row>
    <row r="20" spans="1:8" s="22" customFormat="1" x14ac:dyDescent="0.2">
      <c r="A20" s="237"/>
      <c r="B20" s="238"/>
      <c r="C20" s="134"/>
      <c r="D20" s="32"/>
      <c r="E20" s="33"/>
      <c r="F20" s="75"/>
      <c r="G20" s="80"/>
      <c r="H20" s="21"/>
    </row>
    <row r="21" spans="1:8" s="22" customFormat="1" x14ac:dyDescent="0.2">
      <c r="A21" s="237"/>
      <c r="B21" s="238" t="s">
        <v>4</v>
      </c>
      <c r="C21" s="134"/>
      <c r="D21" s="143">
        <f>SUM(D22:D24)</f>
        <v>612864</v>
      </c>
      <c r="F21" s="75"/>
      <c r="G21" s="80"/>
      <c r="H21" s="21"/>
    </row>
    <row r="22" spans="1:8" s="22" customFormat="1" x14ac:dyDescent="0.2">
      <c r="A22" s="237"/>
      <c r="B22" s="238"/>
      <c r="C22" s="131">
        <v>44232</v>
      </c>
      <c r="D22" s="144">
        <v>306035</v>
      </c>
      <c r="E22" s="98" t="s">
        <v>414</v>
      </c>
      <c r="F22" s="94">
        <v>1</v>
      </c>
      <c r="G22" s="94">
        <v>3010105</v>
      </c>
      <c r="H22" s="21" t="s">
        <v>454</v>
      </c>
    </row>
    <row r="23" spans="1:8" s="22" customFormat="1" x14ac:dyDescent="0.2">
      <c r="A23" s="237"/>
      <c r="B23" s="238"/>
      <c r="C23" s="131">
        <v>44249</v>
      </c>
      <c r="D23" s="144">
        <v>306829</v>
      </c>
      <c r="E23" s="98" t="s">
        <v>414</v>
      </c>
      <c r="F23" s="94">
        <v>1</v>
      </c>
      <c r="G23" s="94">
        <v>3010105</v>
      </c>
      <c r="H23" s="21" t="s">
        <v>123</v>
      </c>
    </row>
    <row r="24" spans="1:8" s="22" customFormat="1" x14ac:dyDescent="0.2">
      <c r="A24" s="237"/>
      <c r="B24" s="238"/>
      <c r="C24" s="131"/>
      <c r="D24" s="144"/>
      <c r="E24" s="98"/>
      <c r="F24" s="94"/>
      <c r="G24" s="94"/>
      <c r="H24" s="21"/>
    </row>
    <row r="25" spans="1:8" s="22" customFormat="1" x14ac:dyDescent="0.2">
      <c r="A25" s="237"/>
      <c r="B25" s="238"/>
      <c r="C25" s="134"/>
      <c r="D25" s="32"/>
      <c r="E25" s="33"/>
      <c r="F25" s="33"/>
      <c r="G25" s="33"/>
      <c r="H25" s="21"/>
    </row>
    <row r="26" spans="1:8" s="22" customFormat="1" x14ac:dyDescent="0.2">
      <c r="A26" s="237"/>
      <c r="B26" s="238" t="s">
        <v>5</v>
      </c>
      <c r="C26" s="134"/>
      <c r="D26" s="143">
        <f>SUM(D27:D30)</f>
        <v>466407</v>
      </c>
      <c r="F26" s="75"/>
      <c r="G26" s="80"/>
      <c r="H26" s="21"/>
    </row>
    <row r="27" spans="1:8" s="22" customFormat="1" x14ac:dyDescent="0.2">
      <c r="A27" s="237"/>
      <c r="B27" s="238"/>
      <c r="C27" s="131">
        <v>44236</v>
      </c>
      <c r="D27" s="144">
        <v>116596</v>
      </c>
      <c r="E27" s="119" t="s">
        <v>417</v>
      </c>
      <c r="F27" s="94">
        <v>1</v>
      </c>
      <c r="G27" s="94">
        <v>3010106</v>
      </c>
      <c r="H27" s="21" t="s">
        <v>455</v>
      </c>
    </row>
    <row r="28" spans="1:8" s="22" customFormat="1" x14ac:dyDescent="0.2">
      <c r="A28" s="237"/>
      <c r="B28" s="238"/>
      <c r="C28" s="131">
        <v>44242</v>
      </c>
      <c r="D28" s="144">
        <v>175069</v>
      </c>
      <c r="E28" s="119" t="s">
        <v>417</v>
      </c>
      <c r="F28" s="94">
        <v>1</v>
      </c>
      <c r="G28" s="94">
        <v>3010106</v>
      </c>
      <c r="H28" s="21" t="s">
        <v>456</v>
      </c>
    </row>
    <row r="29" spans="1:8" s="22" customFormat="1" x14ac:dyDescent="0.2">
      <c r="A29" s="237"/>
      <c r="B29" s="238"/>
      <c r="C29" s="131">
        <v>44247</v>
      </c>
      <c r="D29" s="144">
        <v>174742</v>
      </c>
      <c r="E29" s="119" t="s">
        <v>417</v>
      </c>
      <c r="F29" s="94">
        <v>1</v>
      </c>
      <c r="G29" s="94">
        <v>3010106</v>
      </c>
      <c r="H29" s="21" t="s">
        <v>457</v>
      </c>
    </row>
    <row r="30" spans="1:8" s="22" customFormat="1" x14ac:dyDescent="0.2">
      <c r="A30" s="237"/>
      <c r="B30" s="238"/>
      <c r="C30" s="131"/>
      <c r="D30" s="144"/>
      <c r="E30" s="119"/>
      <c r="F30" s="94"/>
      <c r="G30" s="94"/>
      <c r="H30" s="21"/>
    </row>
    <row r="31" spans="1:8" s="22" customFormat="1" x14ac:dyDescent="0.2">
      <c r="A31" s="237"/>
      <c r="B31" s="238"/>
      <c r="C31" s="131"/>
      <c r="D31" s="144"/>
      <c r="E31" s="119"/>
      <c r="F31" s="94"/>
      <c r="G31" s="94"/>
      <c r="H31" s="21"/>
    </row>
    <row r="32" spans="1:8" s="22" customFormat="1" x14ac:dyDescent="0.2">
      <c r="A32" s="237"/>
      <c r="B32" s="238" t="s">
        <v>6</v>
      </c>
      <c r="C32" s="134"/>
      <c r="D32" s="143">
        <f>SUM(D33)</f>
        <v>0</v>
      </c>
      <c r="F32" s="75"/>
      <c r="G32" s="80"/>
      <c r="H32" s="21"/>
    </row>
    <row r="33" spans="1:8" s="22" customFormat="1" x14ac:dyDescent="0.2">
      <c r="A33" s="237"/>
      <c r="B33" s="238"/>
      <c r="C33" s="134"/>
      <c r="D33" s="32"/>
      <c r="E33" s="33"/>
      <c r="F33" s="75"/>
      <c r="G33" s="80"/>
      <c r="H33" s="21"/>
    </row>
    <row r="34" spans="1:8" s="22" customFormat="1" x14ac:dyDescent="0.2">
      <c r="A34" s="237"/>
      <c r="B34" s="238" t="s">
        <v>51</v>
      </c>
      <c r="C34" s="134"/>
      <c r="D34" s="143">
        <f>SUM(D35:D35)</f>
        <v>0</v>
      </c>
      <c r="F34" s="75"/>
      <c r="G34" s="80"/>
      <c r="H34" s="21"/>
    </row>
    <row r="35" spans="1:8" s="22" customFormat="1" x14ac:dyDescent="0.2">
      <c r="A35" s="239"/>
      <c r="B35" s="48"/>
      <c r="C35" s="134"/>
      <c r="D35" s="47"/>
      <c r="E35" s="21"/>
      <c r="F35" s="75"/>
      <c r="G35" s="80"/>
      <c r="H35" s="21"/>
    </row>
    <row r="36" spans="1:8" s="22" customFormat="1" x14ac:dyDescent="0.2">
      <c r="A36" s="235" t="s">
        <v>7</v>
      </c>
      <c r="B36" s="236" t="s">
        <v>74</v>
      </c>
      <c r="C36" s="133"/>
      <c r="D36" s="142">
        <f>+D37</f>
        <v>0</v>
      </c>
      <c r="E36" s="21"/>
      <c r="F36" s="75"/>
      <c r="G36" s="80"/>
      <c r="H36" s="21"/>
    </row>
    <row r="37" spans="1:8" s="22" customFormat="1" x14ac:dyDescent="0.2">
      <c r="A37" s="240"/>
      <c r="B37" s="48" t="s">
        <v>75</v>
      </c>
      <c r="C37" s="134"/>
      <c r="D37" s="143">
        <f>+D38</f>
        <v>0</v>
      </c>
      <c r="E37" s="21"/>
      <c r="F37" s="75"/>
      <c r="G37" s="80"/>
      <c r="H37" s="21"/>
    </row>
    <row r="39" spans="1:8" x14ac:dyDescent="0.2">
      <c r="A39" s="239"/>
      <c r="B39" s="238"/>
      <c r="D39" s="32"/>
      <c r="E39" s="33"/>
      <c r="F39" s="33"/>
      <c r="G39" s="33"/>
    </row>
    <row r="40" spans="1:8" x14ac:dyDescent="0.2">
      <c r="A40" s="235" t="s">
        <v>8</v>
      </c>
      <c r="B40" s="236" t="s">
        <v>9</v>
      </c>
      <c r="C40" s="133"/>
      <c r="D40" s="142">
        <f>+D41+D48+D52+D55+D58</f>
        <v>1480000</v>
      </c>
    </row>
    <row r="41" spans="1:8" s="22" customFormat="1" x14ac:dyDescent="0.2">
      <c r="A41" s="237"/>
      <c r="B41" s="238" t="s">
        <v>76</v>
      </c>
      <c r="C41" s="134"/>
      <c r="D41" s="143">
        <f>SUM(D42:D46)</f>
        <v>1480000</v>
      </c>
      <c r="F41" s="75"/>
      <c r="G41" s="80"/>
      <c r="H41" s="21"/>
    </row>
    <row r="42" spans="1:8" s="22" customFormat="1" x14ac:dyDescent="0.2">
      <c r="A42" s="237"/>
      <c r="B42" s="238"/>
      <c r="C42" s="131">
        <v>44245</v>
      </c>
      <c r="D42" s="144">
        <v>220000</v>
      </c>
      <c r="E42" s="23" t="s">
        <v>458</v>
      </c>
      <c r="F42" s="33">
        <v>1</v>
      </c>
      <c r="G42" s="33">
        <v>3010113</v>
      </c>
      <c r="H42" s="23" t="s">
        <v>459</v>
      </c>
    </row>
    <row r="43" spans="1:8" s="22" customFormat="1" x14ac:dyDescent="0.2">
      <c r="A43" s="237"/>
      <c r="B43" s="238"/>
      <c r="C43" s="131">
        <v>44251</v>
      </c>
      <c r="D43" s="144">
        <v>680000</v>
      </c>
      <c r="E43" s="23" t="s">
        <v>462</v>
      </c>
      <c r="F43" s="33">
        <v>1</v>
      </c>
      <c r="G43" s="33">
        <v>3010113</v>
      </c>
      <c r="H43" s="23" t="s">
        <v>460</v>
      </c>
    </row>
    <row r="44" spans="1:8" s="22" customFormat="1" x14ac:dyDescent="0.2">
      <c r="A44" s="237"/>
      <c r="B44" s="238"/>
      <c r="C44" s="131">
        <v>44251</v>
      </c>
      <c r="D44" s="144">
        <v>580000</v>
      </c>
      <c r="E44" s="23" t="s">
        <v>462</v>
      </c>
      <c r="F44" s="33">
        <v>1</v>
      </c>
      <c r="G44" s="33">
        <v>3010113</v>
      </c>
      <c r="H44" s="23" t="s">
        <v>461</v>
      </c>
    </row>
    <row r="45" spans="1:8" x14ac:dyDescent="0.2">
      <c r="A45" s="239"/>
      <c r="B45" s="238"/>
      <c r="H45" s="23"/>
    </row>
    <row r="46" spans="1:8" x14ac:dyDescent="0.2">
      <c r="A46" s="239"/>
      <c r="B46" s="238"/>
      <c r="D46" s="145"/>
      <c r="H46" s="76"/>
    </row>
    <row r="47" spans="1:8" x14ac:dyDescent="0.2">
      <c r="A47" s="239"/>
      <c r="B47" s="238"/>
      <c r="D47" s="145"/>
      <c r="H47" s="76"/>
    </row>
    <row r="48" spans="1:8" x14ac:dyDescent="0.2">
      <c r="A48" s="237"/>
      <c r="B48" s="238" t="s">
        <v>52</v>
      </c>
      <c r="D48" s="143">
        <f>SUM(D49)</f>
        <v>0</v>
      </c>
    </row>
    <row r="49" spans="1:8" x14ac:dyDescent="0.2">
      <c r="A49" s="237"/>
      <c r="B49" s="238"/>
      <c r="D49" s="32"/>
      <c r="E49" s="33"/>
      <c r="F49" s="33">
        <v>1</v>
      </c>
      <c r="G49" s="33">
        <v>3010108</v>
      </c>
    </row>
    <row r="50" spans="1:8" x14ac:dyDescent="0.2">
      <c r="A50" s="237"/>
      <c r="B50" s="238"/>
      <c r="C50" s="131"/>
      <c r="D50" s="144"/>
      <c r="E50" s="119"/>
      <c r="F50" s="94"/>
      <c r="G50" s="94"/>
    </row>
    <row r="51" spans="1:8" x14ac:dyDescent="0.2">
      <c r="A51" s="237"/>
      <c r="B51" s="238"/>
      <c r="C51" s="131"/>
      <c r="D51" s="144"/>
      <c r="E51" s="119"/>
      <c r="F51" s="94"/>
      <c r="G51" s="94"/>
    </row>
    <row r="52" spans="1:8" x14ac:dyDescent="0.2">
      <c r="A52" s="239"/>
      <c r="B52" s="238" t="s">
        <v>34</v>
      </c>
      <c r="D52" s="143">
        <f>SUM(D53:D53)</f>
        <v>0</v>
      </c>
    </row>
    <row r="53" spans="1:8" x14ac:dyDescent="0.2">
      <c r="A53" s="239"/>
      <c r="B53" s="238"/>
      <c r="C53" s="131"/>
      <c r="D53" s="144"/>
      <c r="E53" s="119"/>
      <c r="F53" s="94">
        <v>1</v>
      </c>
      <c r="G53" s="94"/>
    </row>
    <row r="54" spans="1:8" x14ac:dyDescent="0.2">
      <c r="A54" s="239"/>
      <c r="B54" s="238"/>
      <c r="D54" s="32"/>
      <c r="E54" s="33"/>
      <c r="F54" s="33"/>
      <c r="G54" s="33"/>
    </row>
    <row r="55" spans="1:8" x14ac:dyDescent="0.2">
      <c r="A55" s="239"/>
      <c r="B55" s="238" t="s">
        <v>90</v>
      </c>
      <c r="D55" s="143">
        <f>SUM(D56)</f>
        <v>0</v>
      </c>
      <c r="E55" s="33"/>
      <c r="G55" s="81"/>
    </row>
    <row r="56" spans="1:8" x14ac:dyDescent="0.2">
      <c r="A56" s="239"/>
      <c r="B56" s="238"/>
      <c r="D56" s="32"/>
      <c r="E56" s="33"/>
      <c r="G56" s="81"/>
    </row>
    <row r="57" spans="1:8" x14ac:dyDescent="0.2">
      <c r="A57" s="239"/>
      <c r="B57" s="238"/>
      <c r="D57" s="32"/>
      <c r="E57" s="33"/>
      <c r="G57" s="81"/>
    </row>
    <row r="58" spans="1:8" s="76" customFormat="1" x14ac:dyDescent="0.2">
      <c r="A58" s="239"/>
      <c r="B58" s="238" t="s">
        <v>117</v>
      </c>
      <c r="C58" s="115"/>
      <c r="D58" s="143">
        <f>SUM(D59:D59)</f>
        <v>0</v>
      </c>
      <c r="E58" s="21"/>
      <c r="F58" s="75"/>
      <c r="G58" s="80"/>
    </row>
    <row r="59" spans="1:8" s="76" customFormat="1" x14ac:dyDescent="0.2">
      <c r="A59" s="239"/>
      <c r="C59" s="134"/>
      <c r="D59" s="145"/>
      <c r="E59" s="21"/>
      <c r="F59" s="75"/>
      <c r="G59" s="80"/>
    </row>
    <row r="60" spans="1:8" s="76" customFormat="1" x14ac:dyDescent="0.2">
      <c r="A60" s="239"/>
      <c r="C60" s="115"/>
      <c r="D60" s="145"/>
      <c r="E60" s="32"/>
      <c r="F60" s="75"/>
      <c r="G60" s="80"/>
    </row>
    <row r="61" spans="1:8" s="76" customFormat="1" x14ac:dyDescent="0.2">
      <c r="A61" s="235" t="s">
        <v>14</v>
      </c>
      <c r="B61" s="236" t="s">
        <v>53</v>
      </c>
      <c r="C61" s="133"/>
      <c r="D61" s="142">
        <f>+D62</f>
        <v>49553</v>
      </c>
      <c r="E61" s="21"/>
      <c r="F61" s="75"/>
      <c r="G61" s="80"/>
    </row>
    <row r="62" spans="1:8" s="76" customFormat="1" x14ac:dyDescent="0.2">
      <c r="A62" s="239"/>
      <c r="B62" s="238" t="s">
        <v>77</v>
      </c>
      <c r="C62" s="134"/>
      <c r="D62" s="143">
        <f>SUM(D63:D64)</f>
        <v>49553</v>
      </c>
      <c r="E62" s="21"/>
      <c r="F62" s="75"/>
      <c r="G62" s="80"/>
    </row>
    <row r="63" spans="1:8" s="76" customFormat="1" x14ac:dyDescent="0.2">
      <c r="A63" s="48"/>
      <c r="B63" s="48"/>
      <c r="C63" s="134">
        <v>44255</v>
      </c>
      <c r="D63" s="32">
        <v>49553</v>
      </c>
      <c r="E63" s="33" t="s">
        <v>451</v>
      </c>
      <c r="F63" s="33">
        <v>1</v>
      </c>
      <c r="G63" s="33" t="s">
        <v>50</v>
      </c>
      <c r="H63" s="125"/>
    </row>
    <row r="64" spans="1:8" s="76" customFormat="1" x14ac:dyDescent="0.2">
      <c r="A64" s="48"/>
      <c r="B64" s="48"/>
      <c r="C64" s="134"/>
      <c r="D64" s="47"/>
      <c r="E64" s="21"/>
      <c r="F64" s="33"/>
      <c r="G64" s="33"/>
      <c r="H64" s="125"/>
    </row>
    <row r="65" spans="1:8" s="76" customFormat="1" x14ac:dyDescent="0.2">
      <c r="A65" s="48"/>
      <c r="B65" s="48"/>
      <c r="C65" s="134"/>
      <c r="D65" s="47"/>
      <c r="E65" s="21"/>
      <c r="F65" s="75"/>
      <c r="G65" s="80"/>
    </row>
    <row r="66" spans="1:8" s="76" customFormat="1" x14ac:dyDescent="0.2">
      <c r="A66" s="23"/>
      <c r="B66" s="234" t="s">
        <v>11</v>
      </c>
      <c r="C66" s="132"/>
      <c r="D66" s="140">
        <f>+D69+D95+D116+D140+D157+D181+D189+D194</f>
        <v>6822086</v>
      </c>
      <c r="E66" s="21"/>
      <c r="F66" s="75"/>
      <c r="G66" s="80"/>
    </row>
    <row r="67" spans="1:8" s="76" customFormat="1" x14ac:dyDescent="0.2">
      <c r="A67" s="23"/>
      <c r="B67" s="234" t="s">
        <v>37</v>
      </c>
      <c r="C67" s="132"/>
      <c r="D67" s="141"/>
      <c r="E67" s="21"/>
      <c r="F67" s="75"/>
      <c r="G67" s="80"/>
    </row>
    <row r="69" spans="1:8" x14ac:dyDescent="0.2">
      <c r="A69" s="235" t="s">
        <v>0</v>
      </c>
      <c r="B69" s="236" t="s">
        <v>12</v>
      </c>
      <c r="C69" s="133"/>
      <c r="D69" s="142">
        <f>+D70+D82+D88+D92</f>
        <v>5836784</v>
      </c>
    </row>
    <row r="70" spans="1:8" x14ac:dyDescent="0.2">
      <c r="A70" s="239"/>
      <c r="B70" s="48" t="s">
        <v>71</v>
      </c>
      <c r="D70" s="143">
        <f>SUM(D71:D77)</f>
        <v>5603243</v>
      </c>
    </row>
    <row r="71" spans="1:8" x14ac:dyDescent="0.2">
      <c r="A71" s="239"/>
      <c r="C71" s="131">
        <v>44255</v>
      </c>
      <c r="D71" s="144">
        <v>5021632</v>
      </c>
      <c r="E71" s="119" t="s">
        <v>463</v>
      </c>
      <c r="F71" s="119">
        <v>1</v>
      </c>
      <c r="G71" s="94">
        <v>4020401</v>
      </c>
    </row>
    <row r="72" spans="1:8" x14ac:dyDescent="0.2">
      <c r="A72" s="239"/>
      <c r="C72" s="131">
        <v>44255</v>
      </c>
      <c r="D72" s="144">
        <v>140000</v>
      </c>
      <c r="E72" s="119" t="s">
        <v>463</v>
      </c>
      <c r="F72" s="119">
        <v>1</v>
      </c>
      <c r="G72" s="94">
        <v>4020401</v>
      </c>
    </row>
    <row r="73" spans="1:8" x14ac:dyDescent="0.2">
      <c r="A73" s="239"/>
      <c r="C73" s="131">
        <v>44227</v>
      </c>
      <c r="D73" s="144">
        <v>265448</v>
      </c>
      <c r="E73" s="119" t="s">
        <v>463</v>
      </c>
      <c r="F73" s="119">
        <v>1</v>
      </c>
      <c r="G73" s="94">
        <v>4020401</v>
      </c>
      <c r="H73" s="23"/>
    </row>
    <row r="74" spans="1:8" x14ac:dyDescent="0.2">
      <c r="A74" s="239"/>
      <c r="C74" s="131">
        <v>44227</v>
      </c>
      <c r="D74" s="144">
        <v>34920</v>
      </c>
      <c r="E74" s="119" t="s">
        <v>463</v>
      </c>
      <c r="F74" s="119">
        <v>1</v>
      </c>
      <c r="G74" s="94">
        <v>4020401</v>
      </c>
      <c r="H74" s="23"/>
    </row>
    <row r="75" spans="1:8" x14ac:dyDescent="0.2">
      <c r="A75" s="239"/>
      <c r="C75" s="131">
        <v>44216</v>
      </c>
      <c r="D75" s="144">
        <v>141243</v>
      </c>
      <c r="E75" s="21" t="s">
        <v>444</v>
      </c>
      <c r="F75" s="94">
        <v>1</v>
      </c>
      <c r="G75" s="94">
        <v>4010301</v>
      </c>
      <c r="H75" s="23" t="s">
        <v>464</v>
      </c>
    </row>
    <row r="76" spans="1:8" x14ac:dyDescent="0.2">
      <c r="A76" s="239"/>
      <c r="C76" s="131"/>
      <c r="D76" s="144"/>
      <c r="E76" s="119"/>
      <c r="F76" s="94"/>
      <c r="G76" s="94"/>
      <c r="H76" s="23"/>
    </row>
    <row r="77" spans="1:8" x14ac:dyDescent="0.2">
      <c r="A77" s="239"/>
      <c r="C77" s="131"/>
      <c r="D77" s="144"/>
      <c r="E77" s="119"/>
      <c r="F77" s="94"/>
      <c r="G77" s="94"/>
      <c r="H77" s="23"/>
    </row>
    <row r="78" spans="1:8" x14ac:dyDescent="0.2">
      <c r="A78" s="239"/>
      <c r="C78" s="131"/>
      <c r="D78" s="144"/>
      <c r="E78" s="119"/>
      <c r="F78" s="94"/>
      <c r="G78" s="94"/>
      <c r="H78" s="23"/>
    </row>
    <row r="79" spans="1:8" x14ac:dyDescent="0.2">
      <c r="A79" s="239"/>
      <c r="C79" s="131"/>
      <c r="D79" s="144"/>
      <c r="E79" s="119"/>
      <c r="F79" s="94"/>
      <c r="G79" s="94"/>
    </row>
    <row r="80" spans="1:8" x14ac:dyDescent="0.2">
      <c r="A80" s="239"/>
      <c r="C80" s="131"/>
      <c r="D80" s="144"/>
      <c r="E80" s="119"/>
      <c r="F80" s="94"/>
      <c r="G80" s="94"/>
    </row>
    <row r="81" spans="1:8" x14ac:dyDescent="0.2">
      <c r="A81" s="239"/>
      <c r="C81" s="131"/>
      <c r="D81" s="144"/>
      <c r="E81" s="119"/>
      <c r="F81" s="94"/>
      <c r="G81" s="94"/>
    </row>
    <row r="82" spans="1:8" x14ac:dyDescent="0.2">
      <c r="B82" s="48" t="s">
        <v>129</v>
      </c>
      <c r="D82" s="67">
        <f>SUM(D83:D86)</f>
        <v>0</v>
      </c>
      <c r="E82" s="33"/>
      <c r="F82" s="33"/>
      <c r="G82" s="93"/>
    </row>
    <row r="83" spans="1:8" x14ac:dyDescent="0.2">
      <c r="A83" s="239"/>
      <c r="C83" s="131"/>
      <c r="D83" s="144"/>
      <c r="E83" s="119"/>
      <c r="F83" s="94"/>
      <c r="G83" s="94"/>
      <c r="H83" s="122"/>
    </row>
    <row r="84" spans="1:8" x14ac:dyDescent="0.2">
      <c r="A84" s="239"/>
      <c r="C84" s="131"/>
      <c r="D84" s="144"/>
      <c r="E84" s="119"/>
      <c r="F84" s="94"/>
      <c r="G84" s="94"/>
      <c r="H84" s="122"/>
    </row>
    <row r="85" spans="1:8" x14ac:dyDescent="0.2">
      <c r="A85" s="239"/>
      <c r="C85" s="131"/>
      <c r="D85" s="144"/>
      <c r="E85" s="119"/>
      <c r="F85" s="94"/>
      <c r="G85" s="94"/>
      <c r="H85" s="122"/>
    </row>
    <row r="86" spans="1:8" x14ac:dyDescent="0.2">
      <c r="A86" s="239"/>
      <c r="C86" s="131"/>
      <c r="D86" s="144"/>
      <c r="E86" s="119"/>
      <c r="F86" s="94"/>
      <c r="G86" s="94"/>
      <c r="H86" s="122"/>
    </row>
    <row r="87" spans="1:8" x14ac:dyDescent="0.2">
      <c r="A87" s="239"/>
    </row>
    <row r="88" spans="1:8" x14ac:dyDescent="0.2">
      <c r="A88" s="239"/>
      <c r="B88" s="48" t="s">
        <v>67</v>
      </c>
      <c r="D88" s="143">
        <f>SUM(D89:D90)</f>
        <v>233541</v>
      </c>
    </row>
    <row r="89" spans="1:8" x14ac:dyDescent="0.2">
      <c r="A89" s="239"/>
      <c r="C89" s="131">
        <v>44242</v>
      </c>
      <c r="D89" s="144">
        <v>233541</v>
      </c>
      <c r="E89" s="119" t="s">
        <v>583</v>
      </c>
      <c r="F89" s="94">
        <v>1</v>
      </c>
      <c r="G89" s="94">
        <v>4010327</v>
      </c>
      <c r="H89" s="21" t="s">
        <v>584</v>
      </c>
    </row>
    <row r="90" spans="1:8" x14ac:dyDescent="0.2">
      <c r="A90" s="239"/>
      <c r="C90" s="131"/>
      <c r="D90" s="144"/>
      <c r="E90" s="119"/>
      <c r="F90" s="94"/>
      <c r="G90" s="94"/>
    </row>
    <row r="91" spans="1:8" x14ac:dyDescent="0.2">
      <c r="A91" s="239"/>
      <c r="C91" s="131"/>
      <c r="D91" s="144"/>
      <c r="E91" s="119"/>
      <c r="F91" s="94"/>
      <c r="G91" s="94"/>
    </row>
    <row r="92" spans="1:8" x14ac:dyDescent="0.2">
      <c r="B92" s="48" t="s">
        <v>78</v>
      </c>
      <c r="D92" s="143">
        <f>SUM(D93)</f>
        <v>0</v>
      </c>
    </row>
    <row r="93" spans="1:8" x14ac:dyDescent="0.2">
      <c r="A93" s="239"/>
      <c r="C93" s="131"/>
      <c r="D93" s="144"/>
      <c r="E93" s="119"/>
      <c r="F93" s="94"/>
      <c r="G93" s="94"/>
    </row>
    <row r="95" spans="1:8" x14ac:dyDescent="0.2">
      <c r="A95" s="235" t="s">
        <v>7</v>
      </c>
      <c r="B95" s="236" t="s">
        <v>15</v>
      </c>
      <c r="C95" s="133"/>
      <c r="D95" s="142">
        <f>+D96+D100+D108+D111+D104</f>
        <v>0</v>
      </c>
    </row>
    <row r="96" spans="1:8" x14ac:dyDescent="0.2">
      <c r="A96" s="239"/>
      <c r="B96" s="48" t="s">
        <v>56</v>
      </c>
      <c r="D96" s="143">
        <f>SUM(D97:D98)</f>
        <v>0</v>
      </c>
    </row>
    <row r="97" spans="1:7" x14ac:dyDescent="0.2">
      <c r="A97" s="239"/>
      <c r="C97" s="131"/>
      <c r="D97" s="144"/>
      <c r="E97" s="119"/>
      <c r="F97" s="94">
        <v>1</v>
      </c>
      <c r="G97" s="94">
        <v>30104001</v>
      </c>
    </row>
    <row r="98" spans="1:7" x14ac:dyDescent="0.2">
      <c r="A98" s="239"/>
      <c r="C98" s="131"/>
      <c r="D98" s="144"/>
      <c r="E98" s="119"/>
      <c r="F98" s="94"/>
      <c r="G98" s="94"/>
    </row>
    <row r="99" spans="1:7" x14ac:dyDescent="0.2">
      <c r="A99" s="239"/>
      <c r="D99" s="32"/>
      <c r="E99" s="33"/>
    </row>
    <row r="100" spans="1:7" x14ac:dyDescent="0.2">
      <c r="A100" s="239"/>
      <c r="B100" s="48" t="s">
        <v>57</v>
      </c>
      <c r="D100" s="143">
        <f>SUM(D101:D102)</f>
        <v>0</v>
      </c>
    </row>
    <row r="101" spans="1:7" x14ac:dyDescent="0.2">
      <c r="A101" s="239"/>
      <c r="C101" s="131"/>
      <c r="D101" s="144"/>
      <c r="E101" s="119"/>
      <c r="F101" s="94">
        <v>1</v>
      </c>
      <c r="G101" s="94">
        <v>30104002</v>
      </c>
    </row>
    <row r="102" spans="1:7" x14ac:dyDescent="0.2">
      <c r="A102" s="239"/>
      <c r="C102" s="131"/>
      <c r="D102" s="144"/>
      <c r="E102" s="98"/>
      <c r="F102" s="94"/>
      <c r="G102" s="94"/>
    </row>
    <row r="103" spans="1:7" x14ac:dyDescent="0.2">
      <c r="A103" s="239"/>
      <c r="C103" s="131"/>
      <c r="D103" s="144"/>
      <c r="E103" s="98"/>
      <c r="F103" s="94"/>
      <c r="G103" s="94"/>
    </row>
    <row r="104" spans="1:7" x14ac:dyDescent="0.2">
      <c r="A104" s="239"/>
      <c r="B104" s="48" t="s">
        <v>97</v>
      </c>
      <c r="D104" s="143">
        <f>SUM(D105:D106)</f>
        <v>0</v>
      </c>
      <c r="E104" s="33"/>
    </row>
    <row r="105" spans="1:7" x14ac:dyDescent="0.2">
      <c r="A105" s="239"/>
      <c r="C105" s="131"/>
      <c r="D105" s="144"/>
      <c r="E105" s="119"/>
      <c r="F105" s="94">
        <v>1</v>
      </c>
      <c r="G105" s="94">
        <v>4010307</v>
      </c>
    </row>
    <row r="106" spans="1:7" x14ac:dyDescent="0.2">
      <c r="A106" s="239"/>
      <c r="C106" s="131"/>
      <c r="D106" s="144"/>
      <c r="E106" s="119"/>
      <c r="F106" s="94"/>
      <c r="G106" s="94"/>
    </row>
    <row r="107" spans="1:7" x14ac:dyDescent="0.2">
      <c r="A107" s="239"/>
      <c r="C107" s="131"/>
      <c r="D107" s="144"/>
      <c r="E107" s="119"/>
      <c r="F107" s="94"/>
      <c r="G107" s="94"/>
    </row>
    <row r="108" spans="1:7" x14ac:dyDescent="0.2">
      <c r="A108" s="239"/>
      <c r="B108" s="48" t="s">
        <v>96</v>
      </c>
      <c r="D108" s="143">
        <f>SUM(D109)</f>
        <v>0</v>
      </c>
    </row>
    <row r="109" spans="1:7" x14ac:dyDescent="0.2">
      <c r="A109" s="239"/>
      <c r="C109" s="131"/>
      <c r="D109" s="144"/>
      <c r="E109" s="119"/>
      <c r="F109" s="94">
        <v>1</v>
      </c>
      <c r="G109" s="94">
        <v>4010330</v>
      </c>
    </row>
    <row r="110" spans="1:7" x14ac:dyDescent="0.2">
      <c r="A110" s="239"/>
      <c r="D110" s="32"/>
      <c r="E110" s="33"/>
    </row>
    <row r="111" spans="1:7" x14ac:dyDescent="0.2">
      <c r="A111" s="239"/>
      <c r="B111" s="48" t="s">
        <v>58</v>
      </c>
      <c r="D111" s="143">
        <f>SUM(D112:D113)</f>
        <v>0</v>
      </c>
    </row>
    <row r="112" spans="1:7" x14ac:dyDescent="0.2">
      <c r="A112" s="239"/>
      <c r="C112" s="131"/>
      <c r="D112" s="144"/>
      <c r="E112" s="119"/>
      <c r="F112" s="94"/>
      <c r="G112" s="94"/>
    </row>
    <row r="113" spans="1:8" x14ac:dyDescent="0.2">
      <c r="A113" s="239"/>
      <c r="C113" s="131"/>
      <c r="D113" s="144"/>
      <c r="E113" s="119"/>
      <c r="F113" s="94"/>
      <c r="G113" s="94"/>
    </row>
    <row r="114" spans="1:8" x14ac:dyDescent="0.2">
      <c r="A114" s="239"/>
      <c r="C114" s="131"/>
      <c r="D114" s="144"/>
      <c r="E114" s="119"/>
      <c r="F114" s="94"/>
      <c r="G114" s="94"/>
    </row>
    <row r="115" spans="1:8" x14ac:dyDescent="0.2">
      <c r="A115" s="239"/>
      <c r="D115" s="32"/>
      <c r="E115" s="33"/>
      <c r="G115" s="81"/>
    </row>
    <row r="116" spans="1:8" x14ac:dyDescent="0.2">
      <c r="A116" s="235" t="s">
        <v>8</v>
      </c>
      <c r="B116" s="236" t="s">
        <v>79</v>
      </c>
      <c r="C116" s="133"/>
      <c r="D116" s="142">
        <f>+D117+D120+D129+D131+D133+D137</f>
        <v>502874</v>
      </c>
    </row>
    <row r="117" spans="1:8" x14ac:dyDescent="0.2">
      <c r="A117" s="239"/>
      <c r="B117" s="48" t="s">
        <v>59</v>
      </c>
      <c r="D117" s="143">
        <f>SUM(D118)</f>
        <v>0</v>
      </c>
    </row>
    <row r="118" spans="1:8" x14ac:dyDescent="0.2">
      <c r="A118" s="21"/>
      <c r="B118" s="21"/>
      <c r="C118" s="131"/>
      <c r="D118" s="144"/>
      <c r="E118" s="119"/>
      <c r="F118" s="94"/>
      <c r="G118" s="94"/>
    </row>
    <row r="119" spans="1:8" x14ac:dyDescent="0.2">
      <c r="A119" s="21"/>
      <c r="B119" s="21"/>
      <c r="C119" s="131"/>
      <c r="D119" s="144"/>
      <c r="E119" s="119"/>
      <c r="F119" s="119"/>
      <c r="G119" s="94"/>
      <c r="H119" s="94"/>
    </row>
    <row r="120" spans="1:8" x14ac:dyDescent="0.2">
      <c r="B120" s="48" t="s">
        <v>60</v>
      </c>
      <c r="C120" s="106"/>
      <c r="D120" s="143">
        <f>SUM(D121:D127)</f>
        <v>502874</v>
      </c>
    </row>
    <row r="121" spans="1:8" x14ac:dyDescent="0.2">
      <c r="A121" s="21"/>
      <c r="B121" s="21"/>
      <c r="C121" s="134">
        <v>44251</v>
      </c>
      <c r="D121" s="32">
        <v>18480</v>
      </c>
      <c r="E121" s="33" t="s">
        <v>465</v>
      </c>
      <c r="F121" s="33">
        <v>1</v>
      </c>
      <c r="G121" s="130">
        <v>4010326</v>
      </c>
    </row>
    <row r="122" spans="1:8" x14ac:dyDescent="0.2">
      <c r="A122" s="21"/>
      <c r="B122" s="21"/>
      <c r="C122" s="131">
        <v>44251</v>
      </c>
      <c r="D122" s="144">
        <v>2597</v>
      </c>
      <c r="E122" s="33" t="s">
        <v>429</v>
      </c>
      <c r="F122" s="94">
        <v>1</v>
      </c>
      <c r="G122" s="130">
        <v>4010326</v>
      </c>
      <c r="H122" s="116"/>
    </row>
    <row r="123" spans="1:8" x14ac:dyDescent="0.2">
      <c r="A123" s="21"/>
      <c r="B123" s="21"/>
      <c r="C123" s="131">
        <v>44251</v>
      </c>
      <c r="D123" s="144">
        <v>42283</v>
      </c>
      <c r="E123" s="33" t="s">
        <v>466</v>
      </c>
      <c r="F123" s="94">
        <v>1</v>
      </c>
      <c r="G123" s="130">
        <v>4010326</v>
      </c>
      <c r="H123" s="116"/>
    </row>
    <row r="124" spans="1:8" x14ac:dyDescent="0.2">
      <c r="A124" s="21"/>
      <c r="B124" s="21"/>
      <c r="C124" s="131">
        <v>44251</v>
      </c>
      <c r="D124" s="144">
        <v>68093</v>
      </c>
      <c r="E124" s="33" t="s">
        <v>467</v>
      </c>
      <c r="F124" s="94">
        <v>1</v>
      </c>
      <c r="G124" s="130">
        <v>4010326</v>
      </c>
      <c r="H124" s="116"/>
    </row>
    <row r="125" spans="1:8" x14ac:dyDescent="0.2">
      <c r="A125" s="21"/>
      <c r="B125" s="21"/>
      <c r="C125" s="131">
        <v>44251</v>
      </c>
      <c r="D125" s="144">
        <v>212884</v>
      </c>
      <c r="E125" s="33" t="s">
        <v>468</v>
      </c>
      <c r="F125" s="94">
        <v>1</v>
      </c>
      <c r="G125" s="130">
        <v>4010326</v>
      </c>
      <c r="H125" s="116"/>
    </row>
    <row r="126" spans="1:8" x14ac:dyDescent="0.2">
      <c r="A126" s="21"/>
      <c r="B126" s="21"/>
      <c r="C126" s="131">
        <v>44251</v>
      </c>
      <c r="D126" s="144">
        <v>8537</v>
      </c>
      <c r="E126" s="33" t="s">
        <v>469</v>
      </c>
      <c r="F126" s="94">
        <v>1</v>
      </c>
      <c r="G126" s="130">
        <v>4010326</v>
      </c>
      <c r="H126" s="116"/>
    </row>
    <row r="127" spans="1:8" x14ac:dyDescent="0.2">
      <c r="A127" s="21"/>
      <c r="B127" s="21"/>
      <c r="C127" s="131">
        <v>44251</v>
      </c>
      <c r="D127" s="144">
        <v>150000</v>
      </c>
      <c r="E127" s="119" t="s">
        <v>430</v>
      </c>
      <c r="F127" s="94">
        <v>1</v>
      </c>
      <c r="G127" s="130">
        <v>4010326</v>
      </c>
      <c r="H127" s="116"/>
    </row>
    <row r="129" spans="1:8" x14ac:dyDescent="0.2">
      <c r="A129" s="21"/>
      <c r="B129" s="48" t="s">
        <v>98</v>
      </c>
      <c r="C129" s="106"/>
      <c r="D129" s="143">
        <f>+D130</f>
        <v>0</v>
      </c>
      <c r="F129" s="21"/>
      <c r="G129" s="21"/>
    </row>
    <row r="131" spans="1:8" x14ac:dyDescent="0.2">
      <c r="B131" s="48" t="s">
        <v>69</v>
      </c>
      <c r="D131" s="143">
        <f>+D132</f>
        <v>0</v>
      </c>
    </row>
    <row r="132" spans="1:8" x14ac:dyDescent="0.2">
      <c r="D132" s="143"/>
    </row>
    <row r="133" spans="1:8" x14ac:dyDescent="0.2">
      <c r="B133" s="48" t="s">
        <v>80</v>
      </c>
      <c r="D133" s="143">
        <f>SUM(D134:D135)</f>
        <v>0</v>
      </c>
    </row>
    <row r="134" spans="1:8" x14ac:dyDescent="0.2">
      <c r="C134" s="131"/>
      <c r="D134" s="144"/>
      <c r="E134" s="119"/>
      <c r="F134" s="94">
        <v>1</v>
      </c>
      <c r="G134" s="94">
        <v>30109001</v>
      </c>
    </row>
    <row r="135" spans="1:8" x14ac:dyDescent="0.2">
      <c r="C135" s="131"/>
      <c r="D135" s="144"/>
      <c r="E135" s="119"/>
      <c r="F135" s="94">
        <v>1</v>
      </c>
      <c r="G135" s="94">
        <v>30109001</v>
      </c>
    </row>
    <row r="136" spans="1:8" x14ac:dyDescent="0.2">
      <c r="C136" s="131"/>
      <c r="D136" s="144"/>
      <c r="E136" s="119"/>
      <c r="F136" s="94"/>
      <c r="G136" s="94"/>
    </row>
    <row r="137" spans="1:8" x14ac:dyDescent="0.2">
      <c r="A137" s="240"/>
      <c r="B137" s="48" t="s">
        <v>70</v>
      </c>
      <c r="C137" s="106"/>
      <c r="D137" s="143">
        <f>SUM(D138)</f>
        <v>0</v>
      </c>
      <c r="F137" s="21"/>
      <c r="G137" s="21"/>
    </row>
    <row r="138" spans="1:8" x14ac:dyDescent="0.2">
      <c r="A138" s="240"/>
      <c r="C138" s="131"/>
      <c r="D138" s="144"/>
      <c r="E138" s="119"/>
      <c r="F138" s="94"/>
      <c r="G138" s="94"/>
    </row>
    <row r="139" spans="1:8" x14ac:dyDescent="0.2">
      <c r="A139" s="240"/>
    </row>
    <row r="140" spans="1:8" x14ac:dyDescent="0.2">
      <c r="A140" s="235" t="s">
        <v>14</v>
      </c>
      <c r="B140" s="236" t="s">
        <v>13</v>
      </c>
      <c r="C140" s="133"/>
      <c r="D140" s="142">
        <f>+D141+D150+D145+D153</f>
        <v>80236</v>
      </c>
    </row>
    <row r="141" spans="1:8" x14ac:dyDescent="0.2">
      <c r="A141" s="239"/>
      <c r="B141" s="48" t="s">
        <v>61</v>
      </c>
      <c r="D141" s="143">
        <f>SUM(D142:D143)</f>
        <v>80236</v>
      </c>
    </row>
    <row r="142" spans="1:8" x14ac:dyDescent="0.2">
      <c r="A142" s="239"/>
      <c r="C142" s="131">
        <v>44237</v>
      </c>
      <c r="D142" s="144">
        <v>25202</v>
      </c>
      <c r="E142" s="119" t="s">
        <v>433</v>
      </c>
      <c r="F142" s="94">
        <v>1</v>
      </c>
      <c r="G142" s="94">
        <v>4010313</v>
      </c>
      <c r="H142" s="21" t="s">
        <v>472</v>
      </c>
    </row>
    <row r="143" spans="1:8" x14ac:dyDescent="0.2">
      <c r="A143" s="239"/>
      <c r="C143" s="131">
        <v>44242</v>
      </c>
      <c r="D143" s="144">
        <v>55034</v>
      </c>
      <c r="E143" s="119" t="s">
        <v>434</v>
      </c>
      <c r="F143" s="94">
        <v>1</v>
      </c>
      <c r="G143" s="94">
        <v>4010313</v>
      </c>
      <c r="H143" s="21" t="s">
        <v>473</v>
      </c>
    </row>
    <row r="144" spans="1:8" x14ac:dyDescent="0.2">
      <c r="A144" s="239"/>
      <c r="D144" s="32"/>
      <c r="E144" s="33"/>
      <c r="F144" s="33"/>
      <c r="G144" s="33"/>
    </row>
    <row r="145" spans="1:8" x14ac:dyDescent="0.2">
      <c r="A145" s="239"/>
      <c r="B145" s="48" t="s">
        <v>99</v>
      </c>
      <c r="D145" s="143">
        <f>SUM(D146:D148)</f>
        <v>0</v>
      </c>
    </row>
    <row r="146" spans="1:8" x14ac:dyDescent="0.2">
      <c r="A146" s="239"/>
      <c r="C146" s="131"/>
      <c r="D146" s="144"/>
      <c r="E146" s="119"/>
      <c r="F146" s="94">
        <v>1</v>
      </c>
      <c r="G146" s="94">
        <v>4010328</v>
      </c>
    </row>
    <row r="147" spans="1:8" x14ac:dyDescent="0.2">
      <c r="A147" s="239"/>
      <c r="C147" s="131"/>
      <c r="D147" s="144"/>
      <c r="E147" s="119"/>
      <c r="F147" s="94">
        <v>1</v>
      </c>
      <c r="G147" s="94">
        <v>4010328</v>
      </c>
    </row>
    <row r="148" spans="1:8" x14ac:dyDescent="0.2">
      <c r="A148" s="239"/>
      <c r="C148" s="131"/>
      <c r="D148" s="144"/>
      <c r="E148" s="119"/>
      <c r="F148" s="94"/>
      <c r="G148" s="94"/>
    </row>
    <row r="149" spans="1:8" x14ac:dyDescent="0.2">
      <c r="A149" s="239"/>
      <c r="C149" s="131"/>
      <c r="D149" s="144"/>
      <c r="E149" s="119"/>
      <c r="F149" s="94"/>
      <c r="G149" s="94"/>
    </row>
    <row r="150" spans="1:8" x14ac:dyDescent="0.2">
      <c r="A150" s="239"/>
      <c r="B150" s="48" t="s">
        <v>62</v>
      </c>
      <c r="D150" s="143">
        <f>SUM(D151)</f>
        <v>0</v>
      </c>
    </row>
    <row r="151" spans="1:8" x14ac:dyDescent="0.2">
      <c r="A151" s="21"/>
      <c r="B151" s="21"/>
      <c r="C151" s="131"/>
      <c r="D151" s="144"/>
      <c r="E151" s="119"/>
      <c r="F151" s="94"/>
      <c r="G151" s="130"/>
      <c r="H151" s="116"/>
    </row>
    <row r="152" spans="1:8" x14ac:dyDescent="0.2">
      <c r="A152" s="239"/>
      <c r="D152" s="32"/>
      <c r="E152" s="33"/>
      <c r="F152" s="33"/>
      <c r="G152" s="33"/>
    </row>
    <row r="153" spans="1:8" x14ac:dyDescent="0.2">
      <c r="A153" s="239"/>
      <c r="B153" s="48" t="s">
        <v>72</v>
      </c>
      <c r="D153" s="143">
        <f>SUM(D154)</f>
        <v>0</v>
      </c>
    </row>
    <row r="154" spans="1:8" x14ac:dyDescent="0.2">
      <c r="A154" s="241"/>
      <c r="C154" s="131"/>
      <c r="D154" s="144"/>
      <c r="E154" s="119"/>
      <c r="F154" s="94"/>
      <c r="G154" s="94"/>
    </row>
    <row r="155" spans="1:8" x14ac:dyDescent="0.2">
      <c r="A155" s="239"/>
      <c r="D155" s="32"/>
      <c r="E155" s="33"/>
      <c r="G155" s="81"/>
    </row>
    <row r="156" spans="1:8" x14ac:dyDescent="0.2">
      <c r="A156" s="239"/>
      <c r="D156" s="32"/>
      <c r="E156" s="33"/>
      <c r="G156" s="81"/>
    </row>
    <row r="157" spans="1:8" x14ac:dyDescent="0.2">
      <c r="A157" s="235" t="s">
        <v>16</v>
      </c>
      <c r="B157" s="236" t="s">
        <v>17</v>
      </c>
      <c r="C157" s="133"/>
      <c r="D157" s="142">
        <f>+D158+D160+D164+D168+D170+D172+D178</f>
        <v>0</v>
      </c>
    </row>
    <row r="158" spans="1:8" x14ac:dyDescent="0.2">
      <c r="A158" s="241"/>
      <c r="B158" s="48" t="s">
        <v>131</v>
      </c>
      <c r="D158" s="143">
        <f>+D159</f>
        <v>0</v>
      </c>
    </row>
    <row r="159" spans="1:8" x14ac:dyDescent="0.2">
      <c r="A159" s="241"/>
      <c r="D159" s="143"/>
      <c r="E159" s="32"/>
    </row>
    <row r="160" spans="1:8" x14ac:dyDescent="0.2">
      <c r="A160" s="241"/>
      <c r="B160" s="48" t="s">
        <v>63</v>
      </c>
      <c r="D160" s="143">
        <f>SUM(D161)</f>
        <v>0</v>
      </c>
    </row>
    <row r="161" spans="1:8" x14ac:dyDescent="0.2">
      <c r="A161" s="21"/>
      <c r="B161" s="21"/>
      <c r="C161" s="131"/>
      <c r="D161" s="144"/>
      <c r="E161" s="119"/>
      <c r="F161" s="163">
        <v>1</v>
      </c>
      <c r="G161" s="164"/>
      <c r="H161" s="165"/>
    </row>
    <row r="162" spans="1:8" x14ac:dyDescent="0.2">
      <c r="A162" s="239"/>
      <c r="D162" s="32"/>
      <c r="E162" s="33"/>
      <c r="F162" s="33"/>
      <c r="G162" s="62"/>
    </row>
    <row r="163" spans="1:8" x14ac:dyDescent="0.2">
      <c r="A163" s="239"/>
      <c r="D163" s="32"/>
      <c r="E163" s="33"/>
      <c r="F163" s="33"/>
      <c r="G163" s="62"/>
    </row>
    <row r="164" spans="1:8" x14ac:dyDescent="0.2">
      <c r="A164" s="241"/>
      <c r="B164" s="48" t="s">
        <v>64</v>
      </c>
      <c r="C164" s="106"/>
      <c r="D164" s="143">
        <f>SUM(D165:D166)</f>
        <v>0</v>
      </c>
    </row>
    <row r="165" spans="1:8" x14ac:dyDescent="0.2">
      <c r="A165" s="241"/>
      <c r="C165" s="131"/>
      <c r="D165" s="146"/>
      <c r="E165" s="120"/>
      <c r="F165" s="121">
        <v>1</v>
      </c>
      <c r="G165" s="94">
        <v>30105003</v>
      </c>
    </row>
    <row r="166" spans="1:8" x14ac:dyDescent="0.2">
      <c r="A166" s="241"/>
      <c r="C166" s="131"/>
      <c r="D166" s="146"/>
      <c r="E166" s="120"/>
      <c r="F166" s="121">
        <v>1</v>
      </c>
      <c r="G166" s="94">
        <v>30105003</v>
      </c>
    </row>
    <row r="167" spans="1:8" x14ac:dyDescent="0.2">
      <c r="A167" s="241"/>
      <c r="D167" s="32"/>
      <c r="E167" s="33"/>
    </row>
    <row r="168" spans="1:8" x14ac:dyDescent="0.2">
      <c r="A168" s="241"/>
      <c r="B168" s="48" t="s">
        <v>108</v>
      </c>
      <c r="D168" s="143">
        <f>SUM(D169)</f>
        <v>0</v>
      </c>
    </row>
    <row r="169" spans="1:8" x14ac:dyDescent="0.2">
      <c r="A169" s="241"/>
      <c r="D169" s="143"/>
    </row>
    <row r="170" spans="1:8" x14ac:dyDescent="0.2">
      <c r="A170" s="241"/>
      <c r="B170" s="48" t="s">
        <v>130</v>
      </c>
      <c r="D170" s="143">
        <f>+D171</f>
        <v>0</v>
      </c>
    </row>
    <row r="171" spans="1:8" x14ac:dyDescent="0.2">
      <c r="A171" s="241"/>
      <c r="C171" s="131"/>
      <c r="D171" s="144"/>
      <c r="E171" s="119"/>
      <c r="F171" s="94"/>
      <c r="G171" s="94"/>
    </row>
    <row r="172" spans="1:8" x14ac:dyDescent="0.2">
      <c r="A172" s="241"/>
      <c r="B172" s="48" t="s">
        <v>81</v>
      </c>
      <c r="D172" s="143">
        <f>SUM(D173:D176)</f>
        <v>0</v>
      </c>
    </row>
    <row r="173" spans="1:8" x14ac:dyDescent="0.2">
      <c r="A173" s="241"/>
      <c r="C173" s="131"/>
      <c r="D173" s="146"/>
      <c r="E173" s="120"/>
      <c r="F173" s="121">
        <v>1</v>
      </c>
      <c r="G173" s="94">
        <v>30106001</v>
      </c>
    </row>
    <row r="174" spans="1:8" x14ac:dyDescent="0.2">
      <c r="A174" s="241"/>
      <c r="C174" s="131"/>
      <c r="D174" s="146"/>
      <c r="E174" s="120"/>
      <c r="F174" s="121">
        <v>1</v>
      </c>
      <c r="G174" s="94">
        <v>30106003</v>
      </c>
    </row>
    <row r="175" spans="1:8" x14ac:dyDescent="0.2">
      <c r="A175" s="241"/>
      <c r="C175" s="131"/>
      <c r="D175" s="146"/>
      <c r="E175" s="120"/>
      <c r="F175" s="121">
        <v>1</v>
      </c>
      <c r="G175" s="94">
        <v>30106003</v>
      </c>
    </row>
    <row r="176" spans="1:8" x14ac:dyDescent="0.2">
      <c r="A176" s="241"/>
      <c r="C176" s="131"/>
      <c r="D176" s="146"/>
      <c r="E176" s="120"/>
      <c r="F176" s="121">
        <v>1</v>
      </c>
      <c r="G176" s="94">
        <v>30106003</v>
      </c>
    </row>
    <row r="177" spans="1:8" x14ac:dyDescent="0.2">
      <c r="A177" s="241"/>
      <c r="C177" s="131"/>
      <c r="D177" s="144"/>
      <c r="E177" s="119"/>
      <c r="F177" s="94"/>
      <c r="G177" s="94"/>
    </row>
    <row r="178" spans="1:8" x14ac:dyDescent="0.2">
      <c r="A178" s="241"/>
      <c r="B178" s="48" t="s">
        <v>65</v>
      </c>
      <c r="C178" s="106"/>
      <c r="D178" s="143"/>
      <c r="F178" s="21"/>
      <c r="G178" s="21"/>
    </row>
    <row r="179" spans="1:8" x14ac:dyDescent="0.2">
      <c r="A179" s="241"/>
      <c r="C179" s="131"/>
      <c r="D179" s="144"/>
      <c r="E179" s="119"/>
      <c r="F179" s="94"/>
      <c r="G179" s="94"/>
    </row>
    <row r="180" spans="1:8" x14ac:dyDescent="0.2">
      <c r="A180" s="241"/>
      <c r="D180" s="32"/>
      <c r="E180" s="33"/>
    </row>
    <row r="181" spans="1:8" x14ac:dyDescent="0.2">
      <c r="A181" s="235" t="s">
        <v>18</v>
      </c>
      <c r="B181" s="236" t="s">
        <v>101</v>
      </c>
      <c r="C181" s="133"/>
      <c r="D181" s="142">
        <f>D182+D185</f>
        <v>0</v>
      </c>
    </row>
    <row r="182" spans="1:8" x14ac:dyDescent="0.2">
      <c r="A182" s="241"/>
      <c r="B182" s="48" t="s">
        <v>109</v>
      </c>
      <c r="D182" s="143">
        <f>SUM(D183:D184)</f>
        <v>0</v>
      </c>
    </row>
    <row r="183" spans="1:8" x14ac:dyDescent="0.2">
      <c r="A183" s="241"/>
      <c r="C183" s="131"/>
      <c r="D183" s="146"/>
      <c r="E183" s="33"/>
      <c r="F183" s="121">
        <v>1</v>
      </c>
      <c r="G183" s="94">
        <v>4010335</v>
      </c>
    </row>
    <row r="184" spans="1:8" x14ac:dyDescent="0.2">
      <c r="A184" s="241"/>
      <c r="D184" s="32"/>
      <c r="E184" s="33"/>
      <c r="F184" s="75">
        <v>1</v>
      </c>
      <c r="G184" s="94">
        <v>4010335</v>
      </c>
    </row>
    <row r="185" spans="1:8" x14ac:dyDescent="0.2">
      <c r="A185" s="241"/>
      <c r="B185" s="48" t="s">
        <v>66</v>
      </c>
      <c r="C185" s="106"/>
      <c r="D185" s="143">
        <f>SUM(D186:D187)</f>
        <v>0</v>
      </c>
      <c r="E185" s="33"/>
      <c r="F185" s="33"/>
      <c r="G185" s="33"/>
    </row>
    <row r="186" spans="1:8" x14ac:dyDescent="0.2">
      <c r="A186" s="241"/>
      <c r="C186" s="131"/>
      <c r="D186" s="144"/>
      <c r="E186" s="119"/>
      <c r="F186" s="94"/>
      <c r="G186" s="94"/>
      <c r="H186" s="122"/>
    </row>
    <row r="187" spans="1:8" x14ac:dyDescent="0.2">
      <c r="A187" s="241"/>
      <c r="C187" s="131"/>
      <c r="D187" s="144"/>
      <c r="E187" s="119"/>
      <c r="F187" s="94"/>
      <c r="G187" s="94"/>
      <c r="H187" s="122"/>
    </row>
    <row r="188" spans="1:8" x14ac:dyDescent="0.2">
      <c r="A188" s="239"/>
      <c r="C188" s="135"/>
    </row>
    <row r="189" spans="1:8" x14ac:dyDescent="0.2">
      <c r="A189" s="235" t="s">
        <v>19</v>
      </c>
      <c r="B189" s="236" t="s">
        <v>21</v>
      </c>
      <c r="C189" s="133"/>
      <c r="D189" s="142">
        <f>+D190</f>
        <v>402192</v>
      </c>
    </row>
    <row r="190" spans="1:8" x14ac:dyDescent="0.2">
      <c r="A190" s="239"/>
      <c r="B190" s="48" t="s">
        <v>22</v>
      </c>
      <c r="D190" s="143">
        <f>SUM(D191:D193)</f>
        <v>402192</v>
      </c>
    </row>
    <row r="191" spans="1:8" x14ac:dyDescent="0.2">
      <c r="A191" s="239"/>
      <c r="C191" s="131">
        <v>44255</v>
      </c>
      <c r="D191" s="144">
        <v>122098</v>
      </c>
      <c r="E191" s="119" t="s">
        <v>471</v>
      </c>
      <c r="F191" s="94">
        <v>1</v>
      </c>
      <c r="G191" s="200"/>
      <c r="H191" s="116"/>
    </row>
    <row r="192" spans="1:8" s="75" customFormat="1" x14ac:dyDescent="0.2">
      <c r="A192" s="239"/>
      <c r="B192" s="48"/>
      <c r="C192" s="134">
        <v>44251</v>
      </c>
      <c r="D192" s="32">
        <v>164045</v>
      </c>
      <c r="E192" s="33" t="s">
        <v>470</v>
      </c>
      <c r="F192" s="75">
        <v>1</v>
      </c>
      <c r="G192" s="81"/>
    </row>
    <row r="193" spans="1:8" s="75" customFormat="1" x14ac:dyDescent="0.2">
      <c r="A193" s="239"/>
      <c r="B193" s="48"/>
      <c r="C193" s="134">
        <v>44255</v>
      </c>
      <c r="D193" s="32">
        <v>116049</v>
      </c>
      <c r="E193" s="33" t="s">
        <v>474</v>
      </c>
      <c r="F193" s="75">
        <v>1</v>
      </c>
      <c r="G193" s="81"/>
    </row>
    <row r="194" spans="1:8" x14ac:dyDescent="0.2">
      <c r="A194" s="236" t="s">
        <v>20</v>
      </c>
      <c r="B194" s="236" t="s">
        <v>23</v>
      </c>
      <c r="C194" s="133"/>
      <c r="D194" s="142">
        <f>+D195</f>
        <v>0</v>
      </c>
    </row>
    <row r="195" spans="1:8" x14ac:dyDescent="0.2">
      <c r="B195" s="48" t="s">
        <v>32</v>
      </c>
      <c r="D195" s="143">
        <f>SUM(D196)</f>
        <v>0</v>
      </c>
    </row>
    <row r="196" spans="1:8" x14ac:dyDescent="0.2">
      <c r="A196" s="48"/>
      <c r="C196" s="131"/>
      <c r="D196" s="144"/>
      <c r="E196" s="119"/>
      <c r="F196" s="119"/>
      <c r="G196" s="94"/>
      <c r="H196" s="23"/>
    </row>
    <row r="197" spans="1:8" x14ac:dyDescent="0.2">
      <c r="A197" s="48"/>
      <c r="C197" s="136"/>
      <c r="D197" s="57"/>
      <c r="E197" s="56"/>
      <c r="F197" s="56"/>
      <c r="G197" s="56"/>
    </row>
    <row r="199" spans="1:8" x14ac:dyDescent="0.2">
      <c r="B199" s="48" t="s">
        <v>44</v>
      </c>
      <c r="D199" s="71">
        <v>106635989</v>
      </c>
    </row>
    <row r="200" spans="1:8" x14ac:dyDescent="0.2">
      <c r="B200" s="48" t="s">
        <v>45</v>
      </c>
      <c r="D200" s="71">
        <v>8110959</v>
      </c>
    </row>
    <row r="201" spans="1:8" ht="13.5" thickBot="1" x14ac:dyDescent="0.25">
      <c r="B201" s="48" t="s">
        <v>46</v>
      </c>
      <c r="D201" s="72">
        <v>6970381</v>
      </c>
    </row>
    <row r="202" spans="1:8" ht="13.5" thickTop="1" x14ac:dyDescent="0.2">
      <c r="C202" s="134" t="s">
        <v>39</v>
      </c>
      <c r="D202" s="71">
        <f>SUM(D199:D201)</f>
        <v>121717329</v>
      </c>
      <c r="E202" s="21" t="s">
        <v>40</v>
      </c>
    </row>
    <row r="203" spans="1:8" x14ac:dyDescent="0.2">
      <c r="A203" s="242"/>
      <c r="B203" s="48" t="s">
        <v>24</v>
      </c>
      <c r="D203" s="71">
        <f>+D1</f>
        <v>17935553</v>
      </c>
      <c r="E203" s="51"/>
      <c r="G203" s="51"/>
    </row>
    <row r="204" spans="1:8" ht="13.5" thickBot="1" x14ac:dyDescent="0.25">
      <c r="A204" s="242"/>
      <c r="B204" s="48" t="s">
        <v>25</v>
      </c>
      <c r="D204" s="72">
        <f>-D66</f>
        <v>-6822086</v>
      </c>
      <c r="E204" s="53"/>
      <c r="G204" s="51"/>
    </row>
    <row r="205" spans="1:8" ht="13.5" thickTop="1" x14ac:dyDescent="0.2">
      <c r="A205" s="242"/>
      <c r="B205" s="243" t="s">
        <v>38</v>
      </c>
      <c r="C205" s="137"/>
      <c r="D205" s="73">
        <f>SUM(D203:D204)</f>
        <v>11113467</v>
      </c>
    </row>
    <row r="206" spans="1:8" s="22" customFormat="1" x14ac:dyDescent="0.2">
      <c r="A206" s="48"/>
      <c r="B206" s="244" t="s">
        <v>73</v>
      </c>
      <c r="C206" s="138"/>
      <c r="D206" s="74">
        <f>+D202+D205</f>
        <v>132830796</v>
      </c>
      <c r="F206" s="75"/>
      <c r="G206" s="80"/>
      <c r="H206" s="21"/>
    </row>
    <row r="207" spans="1:8" x14ac:dyDescent="0.2">
      <c r="B207" s="48" t="s">
        <v>42</v>
      </c>
      <c r="D207" s="71">
        <f>SUM(D206:D206)</f>
        <v>132830796</v>
      </c>
      <c r="E207" s="21" t="s">
        <v>40</v>
      </c>
    </row>
    <row r="208" spans="1:8" x14ac:dyDescent="0.2">
      <c r="C208" s="134" t="s">
        <v>41</v>
      </c>
      <c r="D208" s="71">
        <f>115765329+8110959+6418964</f>
        <v>130295252</v>
      </c>
    </row>
    <row r="209" spans="1:8" s="22" customFormat="1" x14ac:dyDescent="0.2">
      <c r="A209" s="48"/>
      <c r="B209" s="244" t="s">
        <v>43</v>
      </c>
      <c r="C209" s="138"/>
      <c r="D209" s="74">
        <f>+D208-D207</f>
        <v>-2535544</v>
      </c>
      <c r="F209" s="75"/>
      <c r="G209" s="80"/>
      <c r="H209" s="21"/>
    </row>
    <row r="213" spans="1:8" x14ac:dyDescent="0.2">
      <c r="B213" s="245"/>
    </row>
    <row r="214" spans="1:8" x14ac:dyDescent="0.2">
      <c r="B214" s="245"/>
    </row>
    <row r="215" spans="1:8" x14ac:dyDescent="0.2">
      <c r="B215" s="245"/>
    </row>
    <row r="216" spans="1:8" x14ac:dyDescent="0.2">
      <c r="B216" s="245"/>
    </row>
    <row r="217" spans="1:8" x14ac:dyDescent="0.2">
      <c r="B217" s="245"/>
      <c r="C217" s="246"/>
    </row>
    <row r="218" spans="1:8" x14ac:dyDescent="0.2">
      <c r="B218" s="245"/>
    </row>
    <row r="219" spans="1:8" s="49" customFormat="1" x14ac:dyDescent="0.2">
      <c r="A219" s="23"/>
      <c r="B219" s="245"/>
      <c r="C219" s="134"/>
      <c r="D219" s="47"/>
      <c r="E219" s="21"/>
      <c r="F219" s="75"/>
      <c r="G219" s="80"/>
    </row>
    <row r="220" spans="1:8" s="49" customFormat="1" x14ac:dyDescent="0.2">
      <c r="A220" s="23"/>
      <c r="B220" s="245"/>
      <c r="C220" s="134"/>
      <c r="D220" s="47"/>
      <c r="E220" s="21"/>
      <c r="F220" s="75"/>
      <c r="G220" s="80"/>
    </row>
    <row r="221" spans="1:8" s="49" customFormat="1" x14ac:dyDescent="0.2">
      <c r="A221" s="23"/>
      <c r="B221" s="245"/>
      <c r="C221" s="134"/>
      <c r="D221" s="47"/>
      <c r="E221" s="21"/>
      <c r="F221" s="75"/>
      <c r="G221" s="80"/>
    </row>
    <row r="222" spans="1:8" s="49" customFormat="1" x14ac:dyDescent="0.2">
      <c r="A222" s="23"/>
      <c r="B222" s="245"/>
      <c r="C222" s="134"/>
      <c r="D222" s="47"/>
      <c r="E222" s="21"/>
      <c r="F222" s="75"/>
      <c r="G222" s="80"/>
    </row>
    <row r="223" spans="1:8" s="49" customFormat="1" x14ac:dyDescent="0.2">
      <c r="A223" s="23"/>
      <c r="B223" s="245"/>
      <c r="C223" s="134"/>
      <c r="D223" s="47"/>
      <c r="E223" s="21"/>
      <c r="F223" s="75"/>
      <c r="G223" s="80"/>
    </row>
    <row r="234" spans="1:7" x14ac:dyDescent="0.2">
      <c r="A234" s="21"/>
      <c r="B234" s="21"/>
      <c r="C234" s="106"/>
      <c r="F234" s="21"/>
      <c r="G234" s="21"/>
    </row>
    <row r="235" spans="1:7" x14ac:dyDescent="0.2">
      <c r="A235" s="21"/>
      <c r="B235" s="21"/>
      <c r="C235" s="106"/>
      <c r="F235" s="21"/>
      <c r="G235" s="21"/>
    </row>
    <row r="236" spans="1:7" x14ac:dyDescent="0.2">
      <c r="A236" s="21"/>
      <c r="B236" s="21"/>
      <c r="C236" s="106"/>
      <c r="F236" s="21"/>
      <c r="G236" s="21"/>
    </row>
    <row r="237" spans="1:7" x14ac:dyDescent="0.2">
      <c r="A237" s="21"/>
      <c r="B237" s="21"/>
      <c r="C237" s="106"/>
      <c r="F237" s="21"/>
      <c r="G237" s="21"/>
    </row>
    <row r="238" spans="1:7" x14ac:dyDescent="0.2">
      <c r="A238" s="21"/>
      <c r="B238" s="21"/>
      <c r="C238" s="106"/>
      <c r="F238" s="21"/>
      <c r="G238" s="21"/>
    </row>
    <row r="239" spans="1:7" x14ac:dyDescent="0.2">
      <c r="A239" s="21"/>
      <c r="B239" s="21"/>
      <c r="C239" s="106"/>
      <c r="F239" s="21"/>
      <c r="G239" s="21"/>
    </row>
    <row r="240" spans="1:7" x14ac:dyDescent="0.2">
      <c r="A240" s="21"/>
      <c r="B240" s="21"/>
      <c r="C240" s="106"/>
      <c r="F240" s="21"/>
      <c r="G240" s="21"/>
    </row>
    <row r="241" spans="1:7" x14ac:dyDescent="0.2">
      <c r="A241" s="21"/>
      <c r="B241" s="21"/>
      <c r="C241" s="106"/>
      <c r="F241" s="21"/>
      <c r="G241" s="21"/>
    </row>
    <row r="242" spans="1:7" x14ac:dyDescent="0.2">
      <c r="A242" s="21"/>
      <c r="B242" s="21"/>
      <c r="C242" s="106"/>
      <c r="F242" s="21"/>
      <c r="G242" s="21"/>
    </row>
    <row r="243" spans="1:7" x14ac:dyDescent="0.2">
      <c r="A243" s="21"/>
      <c r="B243" s="21"/>
      <c r="C243" s="106"/>
      <c r="F243" s="21"/>
      <c r="G243" s="21"/>
    </row>
    <row r="244" spans="1:7" x14ac:dyDescent="0.2">
      <c r="A244" s="21"/>
      <c r="B244" s="21"/>
      <c r="C244" s="106"/>
      <c r="F244" s="21"/>
      <c r="G244" s="21"/>
    </row>
    <row r="245" spans="1:7" x14ac:dyDescent="0.2">
      <c r="A245" s="21"/>
      <c r="B245" s="21"/>
      <c r="C245" s="106"/>
      <c r="F245" s="21"/>
      <c r="G245" s="21"/>
    </row>
    <row r="246" spans="1:7" x14ac:dyDescent="0.2">
      <c r="A246" s="21"/>
      <c r="B246" s="21"/>
      <c r="C246" s="106"/>
      <c r="F246" s="21"/>
      <c r="G246" s="21"/>
    </row>
    <row r="247" spans="1:7" x14ac:dyDescent="0.2">
      <c r="A247" s="21"/>
      <c r="B247" s="21"/>
      <c r="C247" s="106"/>
      <c r="F247" s="21"/>
      <c r="G247" s="21"/>
    </row>
    <row r="248" spans="1:7" x14ac:dyDescent="0.2">
      <c r="A248" s="21"/>
      <c r="B248" s="21"/>
      <c r="C248" s="106"/>
      <c r="F248" s="21"/>
      <c r="G248" s="21"/>
    </row>
    <row r="249" spans="1:7" x14ac:dyDescent="0.2">
      <c r="A249" s="21"/>
      <c r="B249" s="21"/>
      <c r="C249" s="106"/>
      <c r="F249" s="21"/>
      <c r="G249" s="21"/>
    </row>
    <row r="250" spans="1:7" x14ac:dyDescent="0.2">
      <c r="A250" s="21"/>
      <c r="B250" s="21"/>
      <c r="C250" s="106"/>
      <c r="F250" s="21"/>
      <c r="G250" s="21"/>
    </row>
  </sheetData>
  <pageMargins left="0.7" right="0.7" top="0.75" bottom="0.75" header="0.3" footer="0.3"/>
  <pageSetup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56"/>
  <sheetViews>
    <sheetView topLeftCell="A64" zoomScale="80" zoomScaleNormal="80" workbookViewId="0">
      <selection activeCell="H187" sqref="H187"/>
    </sheetView>
  </sheetViews>
  <sheetFormatPr baseColWidth="10" defaultColWidth="32.5703125" defaultRowHeight="12.75" x14ac:dyDescent="0.2"/>
  <cols>
    <col min="1" max="1" width="2.85546875" style="23" bestFit="1" customWidth="1"/>
    <col min="2" max="2" width="18.140625" style="48" customWidth="1"/>
    <col min="3" max="3" width="20.5703125" style="134" bestFit="1" customWidth="1"/>
    <col min="4" max="4" width="14.28515625" style="47" customWidth="1"/>
    <col min="5" max="5" width="31" style="21" customWidth="1"/>
    <col min="6" max="6" width="2.28515625" style="75" bestFit="1" customWidth="1"/>
    <col min="7" max="7" width="9.85546875" style="80" bestFit="1" customWidth="1"/>
    <col min="8" max="16384" width="32.5703125" style="21"/>
  </cols>
  <sheetData>
    <row r="1" spans="1:8" x14ac:dyDescent="0.2">
      <c r="B1" s="234" t="s">
        <v>35</v>
      </c>
      <c r="C1" s="132"/>
      <c r="D1" s="140">
        <f>+D4+D43+D47+D68</f>
        <v>14211849</v>
      </c>
    </row>
    <row r="2" spans="1:8" x14ac:dyDescent="0.2">
      <c r="B2" s="234" t="s">
        <v>36</v>
      </c>
      <c r="C2" s="132"/>
      <c r="D2" s="141"/>
    </row>
    <row r="4" spans="1:8" x14ac:dyDescent="0.2">
      <c r="A4" s="235" t="s">
        <v>0</v>
      </c>
      <c r="B4" s="236" t="s">
        <v>1</v>
      </c>
      <c r="C4" s="133"/>
      <c r="D4" s="142">
        <f>+D5+D13+D21+D30+D39+D41</f>
        <v>13607287</v>
      </c>
    </row>
    <row r="5" spans="1:8" s="22" customFormat="1" x14ac:dyDescent="0.2">
      <c r="A5" s="237"/>
      <c r="B5" s="238" t="s">
        <v>2</v>
      </c>
      <c r="C5" s="134"/>
      <c r="D5" s="143">
        <f>SUM(D6:D10)</f>
        <v>9363717</v>
      </c>
      <c r="F5" s="75"/>
      <c r="G5" s="80"/>
      <c r="H5" s="21"/>
    </row>
    <row r="6" spans="1:8" s="22" customFormat="1" x14ac:dyDescent="0.2">
      <c r="A6" s="237"/>
      <c r="B6" s="238"/>
      <c r="C6" s="131">
        <v>44258</v>
      </c>
      <c r="D6" s="144">
        <v>2344742</v>
      </c>
      <c r="E6" s="119" t="s">
        <v>400</v>
      </c>
      <c r="F6" s="94">
        <v>1</v>
      </c>
      <c r="G6" s="94">
        <v>3010103</v>
      </c>
      <c r="H6" s="21" t="s">
        <v>475</v>
      </c>
    </row>
    <row r="7" spans="1:8" s="22" customFormat="1" x14ac:dyDescent="0.2">
      <c r="A7" s="237"/>
      <c r="B7" s="238"/>
      <c r="C7" s="131">
        <v>44264</v>
      </c>
      <c r="D7" s="144">
        <v>2335997</v>
      </c>
      <c r="E7" s="119" t="s">
        <v>400</v>
      </c>
      <c r="F7" s="94">
        <v>1</v>
      </c>
      <c r="G7" s="94">
        <v>3010103</v>
      </c>
      <c r="H7" s="21" t="s">
        <v>476</v>
      </c>
    </row>
    <row r="8" spans="1:8" s="22" customFormat="1" x14ac:dyDescent="0.2">
      <c r="A8" s="237"/>
      <c r="B8" s="238"/>
      <c r="C8" s="131">
        <v>44266</v>
      </c>
      <c r="D8" s="144">
        <v>2331700</v>
      </c>
      <c r="E8" s="119" t="s">
        <v>400</v>
      </c>
      <c r="F8" s="94">
        <v>1</v>
      </c>
      <c r="G8" s="94">
        <v>3010103</v>
      </c>
      <c r="H8" s="21" t="s">
        <v>328</v>
      </c>
    </row>
    <row r="9" spans="1:8" s="22" customFormat="1" x14ac:dyDescent="0.2">
      <c r="A9" s="237"/>
      <c r="B9" s="238"/>
      <c r="C9" s="131">
        <v>44286</v>
      </c>
      <c r="D9" s="144">
        <v>2351278</v>
      </c>
      <c r="E9" s="119" t="s">
        <v>400</v>
      </c>
      <c r="F9" s="94">
        <v>1</v>
      </c>
      <c r="G9" s="94">
        <v>3010103</v>
      </c>
      <c r="H9" s="21" t="s">
        <v>111</v>
      </c>
    </row>
    <row r="10" spans="1:8" s="22" customFormat="1" x14ac:dyDescent="0.2">
      <c r="A10" s="237"/>
      <c r="B10" s="238"/>
      <c r="C10" s="134"/>
      <c r="D10" s="32"/>
      <c r="E10" s="119"/>
      <c r="F10" s="94"/>
      <c r="G10" s="94"/>
      <c r="H10" s="21"/>
    </row>
    <row r="11" spans="1:8" s="22" customFormat="1" x14ac:dyDescent="0.2">
      <c r="A11" s="237"/>
      <c r="B11" s="238"/>
      <c r="C11" s="134"/>
      <c r="D11" s="32"/>
      <c r="E11" s="33"/>
      <c r="F11" s="75"/>
      <c r="G11" s="80"/>
    </row>
    <row r="12" spans="1:8" s="22" customFormat="1" x14ac:dyDescent="0.2">
      <c r="A12" s="237"/>
      <c r="B12" s="238"/>
      <c r="C12" s="134"/>
      <c r="D12" s="32"/>
      <c r="E12" s="33"/>
      <c r="F12" s="75"/>
      <c r="G12" s="80"/>
      <c r="H12" s="21"/>
    </row>
    <row r="13" spans="1:8" s="22" customFormat="1" x14ac:dyDescent="0.2">
      <c r="A13" s="237"/>
      <c r="B13" s="238" t="s">
        <v>3</v>
      </c>
      <c r="C13" s="134"/>
      <c r="D13" s="143">
        <f>SUM(D14:D17)</f>
        <v>1365413</v>
      </c>
      <c r="F13" s="75"/>
      <c r="G13" s="80"/>
      <c r="H13" s="21"/>
    </row>
    <row r="14" spans="1:8" s="22" customFormat="1" x14ac:dyDescent="0.2">
      <c r="A14" s="237"/>
      <c r="B14" s="238"/>
      <c r="C14" s="131">
        <v>44257</v>
      </c>
      <c r="D14" s="144">
        <v>175768</v>
      </c>
      <c r="E14" s="119" t="s">
        <v>409</v>
      </c>
      <c r="F14" s="94">
        <v>1</v>
      </c>
      <c r="G14" s="94">
        <v>3010104</v>
      </c>
      <c r="H14" s="21" t="s">
        <v>477</v>
      </c>
    </row>
    <row r="15" spans="1:8" s="22" customFormat="1" x14ac:dyDescent="0.2">
      <c r="A15" s="237"/>
      <c r="B15" s="238"/>
      <c r="C15" s="131">
        <v>44267</v>
      </c>
      <c r="D15" s="144">
        <v>132115</v>
      </c>
      <c r="E15" s="119" t="s">
        <v>409</v>
      </c>
      <c r="F15" s="94">
        <v>1</v>
      </c>
      <c r="G15" s="94">
        <v>3010104</v>
      </c>
      <c r="H15" s="21" t="s">
        <v>478</v>
      </c>
    </row>
    <row r="16" spans="1:8" s="22" customFormat="1" x14ac:dyDescent="0.2">
      <c r="A16" s="237"/>
      <c r="B16" s="238"/>
      <c r="C16" s="131">
        <v>44273</v>
      </c>
      <c r="D16" s="144">
        <v>528629</v>
      </c>
      <c r="E16" s="119" t="s">
        <v>409</v>
      </c>
      <c r="F16" s="94">
        <v>1</v>
      </c>
      <c r="G16" s="94">
        <v>3010104</v>
      </c>
      <c r="H16" s="21" t="s">
        <v>478</v>
      </c>
    </row>
    <row r="17" spans="1:8" s="22" customFormat="1" x14ac:dyDescent="0.2">
      <c r="A17" s="237"/>
      <c r="B17" s="238"/>
      <c r="C17" s="131">
        <v>44281</v>
      </c>
      <c r="D17" s="144">
        <v>528901</v>
      </c>
      <c r="E17" s="119" t="s">
        <v>409</v>
      </c>
      <c r="F17" s="94">
        <v>1</v>
      </c>
      <c r="G17" s="94">
        <v>3010104</v>
      </c>
      <c r="H17" s="21" t="s">
        <v>479</v>
      </c>
    </row>
    <row r="18" spans="1:8" s="22" customFormat="1" x14ac:dyDescent="0.2">
      <c r="A18" s="237"/>
      <c r="B18" s="238"/>
      <c r="C18" s="131"/>
      <c r="D18" s="144"/>
      <c r="E18" s="119"/>
      <c r="F18" s="94"/>
      <c r="G18" s="94"/>
      <c r="H18" s="21"/>
    </row>
    <row r="19" spans="1:8" s="22" customFormat="1" x14ac:dyDescent="0.2">
      <c r="A19" s="237"/>
      <c r="B19" s="238"/>
      <c r="C19" s="131"/>
      <c r="D19" s="144"/>
      <c r="E19" s="119"/>
      <c r="F19" s="94"/>
      <c r="G19" s="94"/>
      <c r="H19" s="21"/>
    </row>
    <row r="20" spans="1:8" s="22" customFormat="1" x14ac:dyDescent="0.2">
      <c r="A20" s="237"/>
      <c r="B20" s="238"/>
      <c r="C20" s="134"/>
      <c r="D20" s="32"/>
      <c r="E20" s="33"/>
      <c r="F20" s="75"/>
      <c r="G20" s="80"/>
      <c r="H20" s="21"/>
    </row>
    <row r="21" spans="1:8" s="22" customFormat="1" x14ac:dyDescent="0.2">
      <c r="A21" s="237"/>
      <c r="B21" s="238" t="s">
        <v>4</v>
      </c>
      <c r="C21" s="134"/>
      <c r="D21" s="143">
        <f>SUM(D22:D28)</f>
        <v>1880455</v>
      </c>
      <c r="F21" s="75"/>
      <c r="G21" s="80"/>
      <c r="H21" s="21"/>
    </row>
    <row r="22" spans="1:8" s="22" customFormat="1" x14ac:dyDescent="0.2">
      <c r="A22" s="237"/>
      <c r="B22" s="238"/>
      <c r="C22" s="131">
        <v>44260</v>
      </c>
      <c r="D22" s="144">
        <v>293166</v>
      </c>
      <c r="E22" s="98" t="s">
        <v>414</v>
      </c>
      <c r="F22" s="94">
        <v>1</v>
      </c>
      <c r="G22" s="94">
        <v>3010105</v>
      </c>
      <c r="H22" s="21" t="s">
        <v>480</v>
      </c>
    </row>
    <row r="23" spans="1:8" s="22" customFormat="1" x14ac:dyDescent="0.2">
      <c r="A23" s="237"/>
      <c r="B23" s="238"/>
      <c r="C23" s="131">
        <v>44263</v>
      </c>
      <c r="D23" s="144">
        <v>307902</v>
      </c>
      <c r="E23" s="98" t="s">
        <v>414</v>
      </c>
      <c r="F23" s="94">
        <v>1</v>
      </c>
      <c r="G23" s="94">
        <v>3010105</v>
      </c>
      <c r="H23" s="21" t="s">
        <v>481</v>
      </c>
    </row>
    <row r="24" spans="1:8" s="22" customFormat="1" x14ac:dyDescent="0.2">
      <c r="A24" s="237"/>
      <c r="B24" s="238"/>
      <c r="C24" s="131">
        <v>44273</v>
      </c>
      <c r="D24" s="144">
        <v>308366</v>
      </c>
      <c r="E24" s="98" t="s">
        <v>414</v>
      </c>
      <c r="F24" s="94">
        <v>1</v>
      </c>
      <c r="G24" s="94">
        <v>3010105</v>
      </c>
      <c r="H24" s="21" t="s">
        <v>115</v>
      </c>
    </row>
    <row r="25" spans="1:8" s="22" customFormat="1" x14ac:dyDescent="0.2">
      <c r="A25" s="237"/>
      <c r="B25" s="238"/>
      <c r="C25" s="131">
        <v>44277</v>
      </c>
      <c r="D25" s="144">
        <v>308466</v>
      </c>
      <c r="E25" s="98" t="s">
        <v>414</v>
      </c>
      <c r="F25" s="94">
        <v>1</v>
      </c>
      <c r="G25" s="94">
        <v>3010105</v>
      </c>
      <c r="H25" s="21" t="s">
        <v>482</v>
      </c>
    </row>
    <row r="26" spans="1:8" s="22" customFormat="1" x14ac:dyDescent="0.2">
      <c r="A26" s="237"/>
      <c r="B26" s="238"/>
      <c r="C26" s="131">
        <v>44278</v>
      </c>
      <c r="D26" s="144">
        <v>308486</v>
      </c>
      <c r="E26" s="98" t="s">
        <v>414</v>
      </c>
      <c r="F26" s="94">
        <v>1</v>
      </c>
      <c r="G26" s="94">
        <v>3010105</v>
      </c>
      <c r="H26" s="21" t="s">
        <v>483</v>
      </c>
    </row>
    <row r="27" spans="1:8" s="22" customFormat="1" x14ac:dyDescent="0.2">
      <c r="A27" s="237"/>
      <c r="B27" s="238"/>
      <c r="C27" s="131">
        <v>44279</v>
      </c>
      <c r="D27" s="144">
        <v>64345</v>
      </c>
      <c r="E27" s="98" t="s">
        <v>414</v>
      </c>
      <c r="F27" s="94">
        <v>1</v>
      </c>
      <c r="G27" s="94">
        <v>3010105</v>
      </c>
      <c r="H27" s="21" t="s">
        <v>484</v>
      </c>
    </row>
    <row r="28" spans="1:8" s="22" customFormat="1" x14ac:dyDescent="0.2">
      <c r="A28" s="237"/>
      <c r="B28" s="238"/>
      <c r="C28" s="131">
        <v>44280</v>
      </c>
      <c r="D28" s="144">
        <v>289724</v>
      </c>
      <c r="E28" s="98" t="s">
        <v>414</v>
      </c>
      <c r="F28" s="94">
        <v>1</v>
      </c>
      <c r="G28" s="94">
        <v>3010105</v>
      </c>
      <c r="H28" s="21" t="s">
        <v>485</v>
      </c>
    </row>
    <row r="29" spans="1:8" s="22" customFormat="1" x14ac:dyDescent="0.2">
      <c r="A29" s="237"/>
      <c r="B29" s="238"/>
      <c r="C29" s="134"/>
      <c r="D29" s="32"/>
      <c r="E29" s="33"/>
      <c r="F29" s="33"/>
      <c r="G29" s="33"/>
      <c r="H29" s="21"/>
    </row>
    <row r="30" spans="1:8" s="22" customFormat="1" x14ac:dyDescent="0.2">
      <c r="A30" s="237"/>
      <c r="B30" s="238" t="s">
        <v>5</v>
      </c>
      <c r="C30" s="134"/>
      <c r="D30" s="143">
        <f>SUM(D31:D36)</f>
        <v>997702</v>
      </c>
      <c r="F30" s="75"/>
      <c r="G30" s="80"/>
      <c r="H30" s="21"/>
    </row>
    <row r="31" spans="1:8" s="22" customFormat="1" x14ac:dyDescent="0.2">
      <c r="A31" s="237"/>
      <c r="B31" s="238"/>
      <c r="C31" s="131">
        <v>44263</v>
      </c>
      <c r="D31" s="144">
        <v>116563</v>
      </c>
      <c r="E31" s="119" t="s">
        <v>417</v>
      </c>
      <c r="F31" s="94">
        <v>1</v>
      </c>
      <c r="G31" s="94">
        <v>3010106</v>
      </c>
      <c r="H31" s="21" t="s">
        <v>420</v>
      </c>
    </row>
    <row r="32" spans="1:8" s="22" customFormat="1" x14ac:dyDescent="0.2">
      <c r="A32" s="237"/>
      <c r="B32" s="238"/>
      <c r="C32" s="131">
        <v>44263</v>
      </c>
      <c r="D32" s="144">
        <v>175943</v>
      </c>
      <c r="E32" s="119" t="s">
        <v>417</v>
      </c>
      <c r="F32" s="94">
        <v>1</v>
      </c>
      <c r="G32" s="94">
        <v>3010106</v>
      </c>
      <c r="H32" s="21" t="s">
        <v>486</v>
      </c>
    </row>
    <row r="33" spans="1:8" s="22" customFormat="1" x14ac:dyDescent="0.2">
      <c r="A33" s="237"/>
      <c r="B33" s="238"/>
      <c r="C33" s="131">
        <v>44277</v>
      </c>
      <c r="D33" s="144">
        <v>176232</v>
      </c>
      <c r="E33" s="119" t="s">
        <v>417</v>
      </c>
      <c r="F33" s="94">
        <v>1</v>
      </c>
      <c r="G33" s="94">
        <v>3010106</v>
      </c>
      <c r="H33" s="21" t="s">
        <v>487</v>
      </c>
    </row>
    <row r="34" spans="1:8" s="22" customFormat="1" x14ac:dyDescent="0.2">
      <c r="A34" s="237"/>
      <c r="B34" s="238"/>
      <c r="C34" s="131">
        <v>44277</v>
      </c>
      <c r="D34" s="144">
        <v>176255</v>
      </c>
      <c r="E34" s="119" t="s">
        <v>417</v>
      </c>
      <c r="F34" s="94">
        <v>1</v>
      </c>
      <c r="G34" s="94">
        <v>3010106</v>
      </c>
      <c r="H34" s="21" t="s">
        <v>270</v>
      </c>
    </row>
    <row r="35" spans="1:8" s="22" customFormat="1" x14ac:dyDescent="0.2">
      <c r="A35" s="237"/>
      <c r="B35" s="238"/>
      <c r="C35" s="131">
        <v>44286</v>
      </c>
      <c r="D35" s="144">
        <v>176352</v>
      </c>
      <c r="E35" s="119" t="s">
        <v>417</v>
      </c>
      <c r="F35" s="94">
        <v>1</v>
      </c>
      <c r="G35" s="94">
        <v>3010106</v>
      </c>
      <c r="H35" s="21" t="s">
        <v>301</v>
      </c>
    </row>
    <row r="36" spans="1:8" s="22" customFormat="1" x14ac:dyDescent="0.2">
      <c r="A36" s="237"/>
      <c r="B36" s="238"/>
      <c r="C36" s="131">
        <v>44286</v>
      </c>
      <c r="D36" s="144">
        <v>176357</v>
      </c>
      <c r="E36" s="119" t="s">
        <v>417</v>
      </c>
      <c r="F36" s="94">
        <v>1</v>
      </c>
      <c r="G36" s="94">
        <v>3010106</v>
      </c>
      <c r="H36" s="21" t="s">
        <v>488</v>
      </c>
    </row>
    <row r="37" spans="1:8" s="22" customFormat="1" x14ac:dyDescent="0.2">
      <c r="A37" s="237"/>
      <c r="B37" s="238"/>
      <c r="C37" s="131"/>
      <c r="D37" s="144"/>
      <c r="E37" s="119"/>
      <c r="F37" s="94"/>
      <c r="G37" s="94"/>
      <c r="H37" s="21"/>
    </row>
    <row r="38" spans="1:8" s="22" customFormat="1" x14ac:dyDescent="0.2">
      <c r="A38" s="237"/>
      <c r="B38" s="238"/>
      <c r="C38" s="131"/>
      <c r="D38" s="144"/>
      <c r="E38" s="119"/>
      <c r="F38" s="94"/>
      <c r="G38" s="94"/>
      <c r="H38" s="21"/>
    </row>
    <row r="39" spans="1:8" s="22" customFormat="1" x14ac:dyDescent="0.2">
      <c r="A39" s="237"/>
      <c r="B39" s="238" t="s">
        <v>6</v>
      </c>
      <c r="C39" s="134"/>
      <c r="D39" s="143">
        <f>SUM(D40)</f>
        <v>0</v>
      </c>
      <c r="F39" s="75"/>
      <c r="G39" s="80"/>
      <c r="H39" s="21"/>
    </row>
    <row r="40" spans="1:8" s="22" customFormat="1" x14ac:dyDescent="0.2">
      <c r="A40" s="237"/>
      <c r="B40" s="238"/>
      <c r="C40" s="134"/>
      <c r="D40" s="32"/>
      <c r="E40" s="33"/>
      <c r="F40" s="75"/>
      <c r="G40" s="80"/>
      <c r="H40" s="21"/>
    </row>
    <row r="41" spans="1:8" s="22" customFormat="1" x14ac:dyDescent="0.2">
      <c r="A41" s="237"/>
      <c r="B41" s="238" t="s">
        <v>51</v>
      </c>
      <c r="C41" s="134"/>
      <c r="D41" s="143">
        <f>SUM(D42:D42)</f>
        <v>0</v>
      </c>
      <c r="F41" s="75"/>
      <c r="G41" s="80"/>
      <c r="H41" s="21"/>
    </row>
    <row r="42" spans="1:8" s="22" customFormat="1" x14ac:dyDescent="0.2">
      <c r="A42" s="239"/>
      <c r="B42" s="48"/>
      <c r="C42" s="134"/>
      <c r="D42" s="47"/>
      <c r="E42" s="21"/>
      <c r="F42" s="75"/>
      <c r="G42" s="80"/>
      <c r="H42" s="21"/>
    </row>
    <row r="43" spans="1:8" s="22" customFormat="1" x14ac:dyDescent="0.2">
      <c r="A43" s="235" t="s">
        <v>7</v>
      </c>
      <c r="B43" s="236" t="s">
        <v>74</v>
      </c>
      <c r="C43" s="133"/>
      <c r="D43" s="142">
        <f>+D44</f>
        <v>0</v>
      </c>
      <c r="E43" s="21"/>
      <c r="F43" s="75"/>
      <c r="G43" s="80"/>
      <c r="H43" s="21"/>
    </row>
    <row r="44" spans="1:8" s="22" customFormat="1" x14ac:dyDescent="0.2">
      <c r="A44" s="240"/>
      <c r="B44" s="48" t="s">
        <v>75</v>
      </c>
      <c r="C44" s="134"/>
      <c r="D44" s="143">
        <f>+D45</f>
        <v>0</v>
      </c>
      <c r="E44" s="21"/>
      <c r="F44" s="75"/>
      <c r="G44" s="80"/>
      <c r="H44" s="21"/>
    </row>
    <row r="46" spans="1:8" x14ac:dyDescent="0.2">
      <c r="A46" s="239"/>
      <c r="B46" s="238"/>
      <c r="D46" s="32"/>
      <c r="E46" s="33"/>
      <c r="F46" s="33"/>
      <c r="G46" s="33"/>
    </row>
    <row r="47" spans="1:8" x14ac:dyDescent="0.2">
      <c r="A47" s="235" t="s">
        <v>8</v>
      </c>
      <c r="B47" s="236" t="s">
        <v>9</v>
      </c>
      <c r="C47" s="133"/>
      <c r="D47" s="142">
        <f>+D48+D55+D59+D62+D65</f>
        <v>580000</v>
      </c>
    </row>
    <row r="48" spans="1:8" s="22" customFormat="1" x14ac:dyDescent="0.2">
      <c r="A48" s="237"/>
      <c r="B48" s="238" t="s">
        <v>76</v>
      </c>
      <c r="C48" s="134"/>
      <c r="D48" s="143">
        <f>SUM(D49:D53)</f>
        <v>580000</v>
      </c>
      <c r="F48" s="75"/>
      <c r="G48" s="80"/>
      <c r="H48" s="21"/>
    </row>
    <row r="49" spans="1:8" s="22" customFormat="1" x14ac:dyDescent="0.2">
      <c r="A49" s="237"/>
      <c r="B49" s="238"/>
      <c r="C49" s="131">
        <v>44284</v>
      </c>
      <c r="D49" s="144">
        <v>580000</v>
      </c>
      <c r="E49" s="23" t="s">
        <v>490</v>
      </c>
      <c r="F49" s="33">
        <v>1</v>
      </c>
      <c r="G49" s="33">
        <v>3010113</v>
      </c>
      <c r="H49" s="23" t="s">
        <v>489</v>
      </c>
    </row>
    <row r="50" spans="1:8" s="22" customFormat="1" x14ac:dyDescent="0.2">
      <c r="A50" s="237"/>
      <c r="B50" s="238"/>
      <c r="C50" s="131"/>
      <c r="D50" s="144"/>
      <c r="E50" s="23"/>
      <c r="F50" s="33"/>
      <c r="G50" s="33"/>
      <c r="H50" s="23"/>
    </row>
    <row r="51" spans="1:8" s="22" customFormat="1" x14ac:dyDescent="0.2">
      <c r="A51" s="237"/>
      <c r="B51" s="238"/>
      <c r="C51" s="131"/>
      <c r="D51" s="144"/>
      <c r="E51" s="23"/>
      <c r="F51" s="33"/>
      <c r="G51" s="33"/>
      <c r="H51" s="23"/>
    </row>
    <row r="52" spans="1:8" x14ac:dyDescent="0.2">
      <c r="A52" s="239"/>
      <c r="B52" s="238"/>
      <c r="H52" s="23"/>
    </row>
    <row r="53" spans="1:8" x14ac:dyDescent="0.2">
      <c r="A53" s="239"/>
      <c r="B53" s="238"/>
      <c r="D53" s="145"/>
      <c r="H53" s="76"/>
    </row>
    <row r="54" spans="1:8" x14ac:dyDescent="0.2">
      <c r="A54" s="239"/>
      <c r="B54" s="238"/>
      <c r="D54" s="145"/>
      <c r="H54" s="76"/>
    </row>
    <row r="55" spans="1:8" x14ac:dyDescent="0.2">
      <c r="A55" s="237"/>
      <c r="B55" s="238" t="s">
        <v>52</v>
      </c>
      <c r="D55" s="143">
        <f>SUM(D56)</f>
        <v>0</v>
      </c>
    </row>
    <row r="56" spans="1:8" x14ac:dyDescent="0.2">
      <c r="A56" s="237"/>
      <c r="B56" s="238"/>
      <c r="D56" s="32"/>
      <c r="E56" s="33"/>
      <c r="F56" s="33">
        <v>1</v>
      </c>
      <c r="G56" s="33">
        <v>3010108</v>
      </c>
    </row>
    <row r="57" spans="1:8" x14ac:dyDescent="0.2">
      <c r="A57" s="237"/>
      <c r="B57" s="238"/>
      <c r="C57" s="131"/>
      <c r="D57" s="144"/>
      <c r="E57" s="119"/>
      <c r="F57" s="94"/>
      <c r="G57" s="94"/>
    </row>
    <row r="58" spans="1:8" x14ac:dyDescent="0.2">
      <c r="A58" s="237"/>
      <c r="B58" s="238"/>
      <c r="C58" s="131"/>
      <c r="D58" s="144"/>
      <c r="E58" s="119"/>
      <c r="F58" s="94"/>
      <c r="G58" s="94"/>
    </row>
    <row r="59" spans="1:8" x14ac:dyDescent="0.2">
      <c r="A59" s="239"/>
      <c r="B59" s="238" t="s">
        <v>34</v>
      </c>
      <c r="D59" s="143">
        <f>SUM(D60:D60)</f>
        <v>0</v>
      </c>
    </row>
    <row r="60" spans="1:8" x14ac:dyDescent="0.2">
      <c r="A60" s="239"/>
      <c r="B60" s="238"/>
      <c r="C60" s="131"/>
      <c r="D60" s="144"/>
      <c r="E60" s="119"/>
      <c r="F60" s="94">
        <v>1</v>
      </c>
      <c r="G60" s="94"/>
    </row>
    <row r="61" spans="1:8" x14ac:dyDescent="0.2">
      <c r="A61" s="239"/>
      <c r="B61" s="238"/>
      <c r="D61" s="32"/>
      <c r="E61" s="33"/>
      <c r="F61" s="33"/>
      <c r="G61" s="33"/>
    </row>
    <row r="62" spans="1:8" x14ac:dyDescent="0.2">
      <c r="A62" s="239"/>
      <c r="B62" s="238" t="s">
        <v>90</v>
      </c>
      <c r="D62" s="143">
        <f>SUM(D63)</f>
        <v>0</v>
      </c>
      <c r="E62" s="33"/>
      <c r="G62" s="81"/>
    </row>
    <row r="63" spans="1:8" x14ac:dyDescent="0.2">
      <c r="A63" s="239"/>
      <c r="B63" s="238"/>
      <c r="D63" s="32"/>
      <c r="E63" s="33"/>
      <c r="G63" s="81"/>
    </row>
    <row r="64" spans="1:8" x14ac:dyDescent="0.2">
      <c r="A64" s="239"/>
      <c r="B64" s="238"/>
      <c r="D64" s="32"/>
      <c r="E64" s="33"/>
      <c r="G64" s="81"/>
    </row>
    <row r="65" spans="1:8" s="76" customFormat="1" x14ac:dyDescent="0.2">
      <c r="A65" s="239"/>
      <c r="B65" s="238" t="s">
        <v>117</v>
      </c>
      <c r="C65" s="115"/>
      <c r="D65" s="143">
        <f>SUM(D66:D66)</f>
        <v>0</v>
      </c>
      <c r="E65" s="21"/>
      <c r="F65" s="75"/>
      <c r="G65" s="80"/>
    </row>
    <row r="66" spans="1:8" s="76" customFormat="1" x14ac:dyDescent="0.2">
      <c r="A66" s="239"/>
      <c r="C66" s="134"/>
      <c r="D66" s="145"/>
      <c r="E66" s="21"/>
      <c r="F66" s="75"/>
      <c r="G66" s="80"/>
    </row>
    <row r="67" spans="1:8" s="76" customFormat="1" x14ac:dyDescent="0.2">
      <c r="A67" s="239"/>
      <c r="C67" s="115"/>
      <c r="D67" s="145"/>
      <c r="E67" s="32"/>
      <c r="F67" s="75"/>
      <c r="G67" s="80"/>
    </row>
    <row r="68" spans="1:8" s="76" customFormat="1" x14ac:dyDescent="0.2">
      <c r="A68" s="235" t="s">
        <v>14</v>
      </c>
      <c r="B68" s="236" t="s">
        <v>53</v>
      </c>
      <c r="C68" s="133"/>
      <c r="D68" s="142">
        <f>+D69</f>
        <v>24562</v>
      </c>
      <c r="E68" s="21"/>
      <c r="F68" s="75"/>
      <c r="G68" s="80"/>
    </row>
    <row r="69" spans="1:8" s="76" customFormat="1" x14ac:dyDescent="0.2">
      <c r="A69" s="239"/>
      <c r="B69" s="238" t="s">
        <v>77</v>
      </c>
      <c r="C69" s="134"/>
      <c r="D69" s="143">
        <f>SUM(D70:D71)</f>
        <v>24562</v>
      </c>
      <c r="E69" s="21"/>
      <c r="F69" s="75"/>
      <c r="G69" s="80"/>
    </row>
    <row r="70" spans="1:8" s="76" customFormat="1" x14ac:dyDescent="0.2">
      <c r="A70" s="48"/>
      <c r="B70" s="48"/>
      <c r="C70" s="134">
        <v>44286</v>
      </c>
      <c r="D70" s="32">
        <v>24562</v>
      </c>
      <c r="E70" s="33" t="s">
        <v>451</v>
      </c>
      <c r="F70" s="33">
        <v>1</v>
      </c>
      <c r="G70" s="33" t="s">
        <v>50</v>
      </c>
      <c r="H70" s="125"/>
    </row>
    <row r="71" spans="1:8" s="76" customFormat="1" x14ac:dyDescent="0.2">
      <c r="A71" s="48"/>
      <c r="B71" s="48"/>
      <c r="C71" s="134"/>
      <c r="D71" s="47"/>
      <c r="E71" s="21"/>
      <c r="F71" s="33"/>
      <c r="G71" s="33"/>
      <c r="H71" s="125"/>
    </row>
    <row r="72" spans="1:8" s="76" customFormat="1" x14ac:dyDescent="0.2">
      <c r="A72" s="48"/>
      <c r="B72" s="48"/>
      <c r="C72" s="134"/>
      <c r="D72" s="47"/>
      <c r="E72" s="21"/>
      <c r="F72" s="75"/>
      <c r="G72" s="80"/>
    </row>
    <row r="73" spans="1:8" s="76" customFormat="1" x14ac:dyDescent="0.2">
      <c r="A73" s="23"/>
      <c r="B73" s="234" t="s">
        <v>11</v>
      </c>
      <c r="C73" s="132"/>
      <c r="D73" s="140">
        <f>+D76+D102+D123+D143+D160+D184+D192+D200</f>
        <v>9723965</v>
      </c>
      <c r="E73" s="21"/>
      <c r="F73" s="75"/>
      <c r="G73" s="80"/>
    </row>
    <row r="74" spans="1:8" s="76" customFormat="1" x14ac:dyDescent="0.2">
      <c r="A74" s="23"/>
      <c r="B74" s="234" t="s">
        <v>37</v>
      </c>
      <c r="C74" s="132"/>
      <c r="D74" s="141"/>
      <c r="E74" s="21"/>
      <c r="F74" s="75"/>
      <c r="G74" s="80"/>
    </row>
    <row r="76" spans="1:8" x14ac:dyDescent="0.2">
      <c r="A76" s="235" t="s">
        <v>0</v>
      </c>
      <c r="B76" s="236" t="s">
        <v>12</v>
      </c>
      <c r="C76" s="133"/>
      <c r="D76" s="142">
        <f>+D77+D89+D95+D99</f>
        <v>7194673</v>
      </c>
    </row>
    <row r="77" spans="1:8" x14ac:dyDescent="0.2">
      <c r="A77" s="239"/>
      <c r="B77" s="48" t="s">
        <v>71</v>
      </c>
      <c r="D77" s="143">
        <f>SUM(D78:D84)</f>
        <v>6959772</v>
      </c>
    </row>
    <row r="78" spans="1:8" x14ac:dyDescent="0.2">
      <c r="A78" s="239"/>
      <c r="C78" s="131">
        <v>44286</v>
      </c>
      <c r="D78" s="144">
        <v>5021630</v>
      </c>
      <c r="E78" s="119" t="s">
        <v>552</v>
      </c>
      <c r="F78" s="119">
        <v>1</v>
      </c>
      <c r="G78" s="94">
        <v>4020401</v>
      </c>
    </row>
    <row r="79" spans="1:8" x14ac:dyDescent="0.2">
      <c r="A79" s="239"/>
      <c r="C79" s="131">
        <v>44286</v>
      </c>
      <c r="D79" s="144">
        <v>140000</v>
      </c>
      <c r="E79" s="119" t="s">
        <v>552</v>
      </c>
      <c r="F79" s="119">
        <v>1</v>
      </c>
      <c r="G79" s="94">
        <v>4020401</v>
      </c>
    </row>
    <row r="80" spans="1:8" x14ac:dyDescent="0.2">
      <c r="A80" s="239"/>
      <c r="C80" s="131">
        <v>44286</v>
      </c>
      <c r="D80" s="144">
        <v>265965</v>
      </c>
      <c r="E80" s="119" t="s">
        <v>552</v>
      </c>
      <c r="F80" s="119">
        <v>1</v>
      </c>
      <c r="G80" s="94">
        <v>4020401</v>
      </c>
      <c r="H80" s="23"/>
    </row>
    <row r="81" spans="1:8" x14ac:dyDescent="0.2">
      <c r="A81" s="239"/>
      <c r="C81" s="131">
        <v>44286</v>
      </c>
      <c r="D81" s="144">
        <v>35002</v>
      </c>
      <c r="E81" s="119" t="s">
        <v>552</v>
      </c>
      <c r="F81" s="119">
        <v>1</v>
      </c>
      <c r="G81" s="94">
        <v>4020401</v>
      </c>
      <c r="H81" s="23"/>
    </row>
    <row r="82" spans="1:8" x14ac:dyDescent="0.2">
      <c r="A82" s="239"/>
      <c r="C82" s="131">
        <v>44280</v>
      </c>
      <c r="D82" s="144">
        <v>1355932</v>
      </c>
      <c r="E82" s="21" t="s">
        <v>444</v>
      </c>
      <c r="F82" s="94">
        <v>1</v>
      </c>
      <c r="G82" s="94">
        <v>4010301</v>
      </c>
      <c r="H82" s="23" t="s">
        <v>492</v>
      </c>
    </row>
    <row r="83" spans="1:8" x14ac:dyDescent="0.2">
      <c r="A83" s="239"/>
      <c r="C83" s="131">
        <v>44284</v>
      </c>
      <c r="D83" s="144">
        <v>141243</v>
      </c>
      <c r="E83" s="21" t="s">
        <v>444</v>
      </c>
      <c r="F83" s="94">
        <v>1</v>
      </c>
      <c r="G83" s="94">
        <v>4010301</v>
      </c>
      <c r="H83" s="23" t="s">
        <v>493</v>
      </c>
    </row>
    <row r="84" spans="1:8" x14ac:dyDescent="0.2">
      <c r="A84" s="239"/>
      <c r="C84" s="131"/>
      <c r="D84" s="144"/>
      <c r="E84" s="119"/>
      <c r="F84" s="94"/>
      <c r="G84" s="94"/>
      <c r="H84" s="23"/>
    </row>
    <row r="85" spans="1:8" x14ac:dyDescent="0.2">
      <c r="A85" s="239"/>
      <c r="C85" s="131"/>
      <c r="D85" s="144"/>
      <c r="E85" s="119"/>
      <c r="F85" s="94"/>
      <c r="G85" s="94"/>
      <c r="H85" s="23"/>
    </row>
    <row r="86" spans="1:8" x14ac:dyDescent="0.2">
      <c r="A86" s="239"/>
      <c r="C86" s="131"/>
      <c r="D86" s="144"/>
      <c r="E86" s="119"/>
      <c r="F86" s="94"/>
      <c r="G86" s="94"/>
    </row>
    <row r="87" spans="1:8" x14ac:dyDescent="0.2">
      <c r="A87" s="239"/>
      <c r="C87" s="131"/>
      <c r="D87" s="144"/>
      <c r="E87" s="119"/>
      <c r="F87" s="94"/>
      <c r="G87" s="94"/>
    </row>
    <row r="88" spans="1:8" x14ac:dyDescent="0.2">
      <c r="A88" s="239"/>
      <c r="C88" s="131"/>
      <c r="D88" s="144"/>
      <c r="E88" s="119"/>
      <c r="F88" s="94"/>
      <c r="G88" s="94"/>
    </row>
    <row r="89" spans="1:8" x14ac:dyDescent="0.2">
      <c r="B89" s="48" t="s">
        <v>129</v>
      </c>
      <c r="D89" s="67">
        <f>SUM(D90:D93)</f>
        <v>0</v>
      </c>
      <c r="E89" s="33"/>
      <c r="F89" s="33"/>
      <c r="G89" s="93"/>
    </row>
    <row r="90" spans="1:8" x14ac:dyDescent="0.2">
      <c r="A90" s="239"/>
      <c r="C90" s="131"/>
      <c r="D90" s="144"/>
      <c r="E90" s="119"/>
      <c r="F90" s="94"/>
      <c r="G90" s="94"/>
      <c r="H90" s="122"/>
    </row>
    <row r="91" spans="1:8" x14ac:dyDescent="0.2">
      <c r="A91" s="239"/>
      <c r="C91" s="131"/>
      <c r="D91" s="144"/>
      <c r="E91" s="119"/>
      <c r="F91" s="94"/>
      <c r="G91" s="94"/>
      <c r="H91" s="122"/>
    </row>
    <row r="92" spans="1:8" x14ac:dyDescent="0.2">
      <c r="A92" s="239"/>
      <c r="C92" s="131"/>
      <c r="D92" s="144"/>
      <c r="E92" s="119"/>
      <c r="F92" s="94"/>
      <c r="G92" s="94"/>
      <c r="H92" s="122"/>
    </row>
    <row r="93" spans="1:8" x14ac:dyDescent="0.2">
      <c r="A93" s="239"/>
      <c r="C93" s="131"/>
      <c r="D93" s="144"/>
      <c r="E93" s="119"/>
      <c r="F93" s="94"/>
      <c r="G93" s="94"/>
      <c r="H93" s="122"/>
    </row>
    <row r="94" spans="1:8" x14ac:dyDescent="0.2">
      <c r="A94" s="239"/>
    </row>
    <row r="95" spans="1:8" x14ac:dyDescent="0.2">
      <c r="A95" s="239"/>
      <c r="B95" s="48" t="s">
        <v>67</v>
      </c>
      <c r="D95" s="143">
        <f>SUM(D96:D97)</f>
        <v>234901</v>
      </c>
    </row>
    <row r="96" spans="1:8" x14ac:dyDescent="0.2">
      <c r="A96" s="239"/>
      <c r="C96" s="131">
        <v>44269</v>
      </c>
      <c r="D96" s="144">
        <v>234901</v>
      </c>
      <c r="E96" s="119" t="s">
        <v>585</v>
      </c>
      <c r="F96" s="94">
        <v>1</v>
      </c>
      <c r="G96" s="94">
        <v>4010327</v>
      </c>
      <c r="H96" s="21" t="s">
        <v>586</v>
      </c>
    </row>
    <row r="97" spans="1:7" x14ac:dyDescent="0.2">
      <c r="A97" s="239"/>
      <c r="C97" s="131"/>
      <c r="D97" s="144"/>
      <c r="E97" s="119"/>
      <c r="F97" s="94"/>
      <c r="G97" s="94"/>
    </row>
    <row r="98" spans="1:7" x14ac:dyDescent="0.2">
      <c r="A98" s="239"/>
      <c r="C98" s="131"/>
      <c r="D98" s="144"/>
      <c r="E98" s="119"/>
      <c r="F98" s="94"/>
      <c r="G98" s="94"/>
    </row>
    <row r="99" spans="1:7" x14ac:dyDescent="0.2">
      <c r="B99" s="48" t="s">
        <v>78</v>
      </c>
      <c r="D99" s="143">
        <f>SUM(D100)</f>
        <v>0</v>
      </c>
    </row>
    <row r="100" spans="1:7" x14ac:dyDescent="0.2">
      <c r="A100" s="239"/>
      <c r="C100" s="131"/>
      <c r="D100" s="144"/>
      <c r="E100" s="119"/>
      <c r="F100" s="94"/>
      <c r="G100" s="94"/>
    </row>
    <row r="102" spans="1:7" x14ac:dyDescent="0.2">
      <c r="A102" s="235" t="s">
        <v>7</v>
      </c>
      <c r="B102" s="236" t="s">
        <v>15</v>
      </c>
      <c r="C102" s="133"/>
      <c r="D102" s="142">
        <f>+D103+D107+D115+D118+D111</f>
        <v>700000</v>
      </c>
    </row>
    <row r="103" spans="1:7" x14ac:dyDescent="0.2">
      <c r="A103" s="239"/>
      <c r="B103" s="48" t="s">
        <v>56</v>
      </c>
      <c r="D103" s="143">
        <f>SUM(D104:D105)</f>
        <v>700000</v>
      </c>
    </row>
    <row r="104" spans="1:7" x14ac:dyDescent="0.2">
      <c r="A104" s="239"/>
      <c r="C104" s="131">
        <v>44284</v>
      </c>
      <c r="D104" s="144">
        <v>700000</v>
      </c>
      <c r="E104" s="119" t="s">
        <v>494</v>
      </c>
      <c r="F104" s="94">
        <v>1</v>
      </c>
      <c r="G104" s="94">
        <v>30104001</v>
      </c>
    </row>
    <row r="105" spans="1:7" x14ac:dyDescent="0.2">
      <c r="A105" s="239"/>
      <c r="C105" s="131"/>
      <c r="D105" s="144"/>
      <c r="E105" s="119"/>
      <c r="F105" s="94"/>
      <c r="G105" s="94"/>
    </row>
    <row r="106" spans="1:7" x14ac:dyDescent="0.2">
      <c r="A106" s="239"/>
      <c r="D106" s="32"/>
      <c r="E106" s="33"/>
    </row>
    <row r="107" spans="1:7" x14ac:dyDescent="0.2">
      <c r="A107" s="239"/>
      <c r="B107" s="48" t="s">
        <v>57</v>
      </c>
      <c r="D107" s="143">
        <f>SUM(D108:D109)</f>
        <v>0</v>
      </c>
    </row>
    <row r="108" spans="1:7" x14ac:dyDescent="0.2">
      <c r="A108" s="239"/>
      <c r="C108" s="131"/>
      <c r="D108" s="144"/>
      <c r="E108" s="119"/>
      <c r="F108" s="94">
        <v>1</v>
      </c>
      <c r="G108" s="94">
        <v>30104002</v>
      </c>
    </row>
    <row r="109" spans="1:7" x14ac:dyDescent="0.2">
      <c r="A109" s="239"/>
      <c r="C109" s="131"/>
      <c r="D109" s="144"/>
      <c r="E109" s="98"/>
      <c r="F109" s="94"/>
      <c r="G109" s="94"/>
    </row>
    <row r="110" spans="1:7" x14ac:dyDescent="0.2">
      <c r="A110" s="239"/>
      <c r="C110" s="131"/>
      <c r="D110" s="144"/>
      <c r="E110" s="98"/>
      <c r="F110" s="94"/>
      <c r="G110" s="94"/>
    </row>
    <row r="111" spans="1:7" x14ac:dyDescent="0.2">
      <c r="A111" s="239"/>
      <c r="B111" s="48" t="s">
        <v>97</v>
      </c>
      <c r="D111" s="143">
        <f>SUM(D112:D113)</f>
        <v>0</v>
      </c>
      <c r="E111" s="33"/>
    </row>
    <row r="112" spans="1:7" x14ac:dyDescent="0.2">
      <c r="A112" s="239"/>
      <c r="C112" s="131"/>
      <c r="D112" s="144"/>
      <c r="E112" s="119"/>
      <c r="F112" s="94">
        <v>1</v>
      </c>
      <c r="G112" s="94">
        <v>4010307</v>
      </c>
    </row>
    <row r="113" spans="1:8" x14ac:dyDescent="0.2">
      <c r="A113" s="239"/>
      <c r="C113" s="131"/>
      <c r="D113" s="144"/>
      <c r="E113" s="119"/>
      <c r="F113" s="94"/>
      <c r="G113" s="94"/>
    </row>
    <row r="114" spans="1:8" x14ac:dyDescent="0.2">
      <c r="A114" s="239"/>
      <c r="C114" s="131"/>
      <c r="D114" s="144"/>
      <c r="E114" s="119"/>
      <c r="F114" s="94"/>
      <c r="G114" s="94"/>
    </row>
    <row r="115" spans="1:8" x14ac:dyDescent="0.2">
      <c r="A115" s="239"/>
      <c r="B115" s="48" t="s">
        <v>96</v>
      </c>
      <c r="D115" s="143">
        <f>SUM(D116)</f>
        <v>0</v>
      </c>
    </row>
    <row r="116" spans="1:8" x14ac:dyDescent="0.2">
      <c r="A116" s="239"/>
      <c r="C116" s="131"/>
      <c r="D116" s="144"/>
      <c r="E116" s="119"/>
      <c r="F116" s="94">
        <v>1</v>
      </c>
      <c r="G116" s="94">
        <v>4010330</v>
      </c>
    </row>
    <row r="117" spans="1:8" x14ac:dyDescent="0.2">
      <c r="A117" s="239"/>
      <c r="D117" s="32"/>
      <c r="E117" s="33"/>
    </row>
    <row r="118" spans="1:8" x14ac:dyDescent="0.2">
      <c r="A118" s="239"/>
      <c r="B118" s="48" t="s">
        <v>58</v>
      </c>
      <c r="D118" s="143">
        <f>SUM(D119:D120)</f>
        <v>0</v>
      </c>
    </row>
    <row r="119" spans="1:8" x14ac:dyDescent="0.2">
      <c r="A119" s="239"/>
      <c r="C119" s="131"/>
      <c r="D119" s="144"/>
      <c r="E119" s="119"/>
      <c r="F119" s="94"/>
      <c r="G119" s="94"/>
    </row>
    <row r="120" spans="1:8" x14ac:dyDescent="0.2">
      <c r="A120" s="239"/>
      <c r="C120" s="131"/>
      <c r="D120" s="144"/>
      <c r="E120" s="119"/>
      <c r="F120" s="94"/>
      <c r="G120" s="94"/>
    </row>
    <row r="121" spans="1:8" x14ac:dyDescent="0.2">
      <c r="A121" s="239"/>
      <c r="C121" s="131"/>
      <c r="D121" s="144"/>
      <c r="E121" s="119"/>
      <c r="F121" s="94"/>
      <c r="G121" s="94"/>
    </row>
    <row r="122" spans="1:8" x14ac:dyDescent="0.2">
      <c r="A122" s="239"/>
      <c r="D122" s="32"/>
      <c r="E122" s="33"/>
      <c r="G122" s="81"/>
    </row>
    <row r="123" spans="1:8" x14ac:dyDescent="0.2">
      <c r="A123" s="235" t="s">
        <v>8</v>
      </c>
      <c r="B123" s="236" t="s">
        <v>79</v>
      </c>
      <c r="C123" s="133"/>
      <c r="D123" s="142">
        <f>+D124+D127+D132+D134+D136+D140</f>
        <v>502047</v>
      </c>
    </row>
    <row r="124" spans="1:8" x14ac:dyDescent="0.2">
      <c r="A124" s="239"/>
      <c r="B124" s="48" t="s">
        <v>59</v>
      </c>
      <c r="D124" s="143">
        <f>SUM(D125)</f>
        <v>0</v>
      </c>
    </row>
    <row r="125" spans="1:8" x14ac:dyDescent="0.2">
      <c r="A125" s="21"/>
      <c r="B125" s="21"/>
      <c r="C125" s="131"/>
      <c r="D125" s="144"/>
      <c r="E125" s="119"/>
      <c r="F125" s="94"/>
      <c r="G125" s="94"/>
    </row>
    <row r="126" spans="1:8" x14ac:dyDescent="0.2">
      <c r="A126" s="21"/>
      <c r="B126" s="21"/>
      <c r="C126" s="131"/>
      <c r="D126" s="144"/>
      <c r="E126" s="119"/>
      <c r="F126" s="119"/>
      <c r="G126" s="94"/>
      <c r="H126" s="94"/>
    </row>
    <row r="127" spans="1:8" x14ac:dyDescent="0.2">
      <c r="B127" s="48" t="s">
        <v>60</v>
      </c>
      <c r="C127" s="106"/>
      <c r="D127" s="143">
        <f>SUM(D128:D130)</f>
        <v>502047</v>
      </c>
    </row>
    <row r="128" spans="1:8" x14ac:dyDescent="0.2">
      <c r="A128" s="21"/>
      <c r="B128" s="21"/>
      <c r="C128" s="134">
        <v>44281</v>
      </c>
      <c r="D128" s="32">
        <v>12107</v>
      </c>
      <c r="E128" s="33" t="s">
        <v>497</v>
      </c>
      <c r="F128" s="33">
        <v>1</v>
      </c>
      <c r="G128" s="130">
        <v>4010326</v>
      </c>
    </row>
    <row r="129" spans="1:8" x14ac:dyDescent="0.2">
      <c r="A129" s="21"/>
      <c r="B129" s="21"/>
      <c r="C129" s="131">
        <v>44281</v>
      </c>
      <c r="D129" s="144">
        <v>339940</v>
      </c>
      <c r="E129" s="33" t="s">
        <v>498</v>
      </c>
      <c r="F129" s="94">
        <v>1</v>
      </c>
      <c r="G129" s="130">
        <v>4010326</v>
      </c>
      <c r="H129" s="116"/>
    </row>
    <row r="130" spans="1:8" x14ac:dyDescent="0.2">
      <c r="A130" s="21"/>
      <c r="B130" s="21"/>
      <c r="C130" s="131">
        <v>44284</v>
      </c>
      <c r="D130" s="144">
        <v>150000</v>
      </c>
      <c r="E130" s="119" t="s">
        <v>430</v>
      </c>
      <c r="F130" s="94">
        <v>1</v>
      </c>
      <c r="G130" s="130">
        <v>4010326</v>
      </c>
      <c r="H130" s="116"/>
    </row>
    <row r="132" spans="1:8" x14ac:dyDescent="0.2">
      <c r="A132" s="21"/>
      <c r="B132" s="48" t="s">
        <v>98</v>
      </c>
      <c r="C132" s="106"/>
      <c r="D132" s="143">
        <f>+D133</f>
        <v>0</v>
      </c>
      <c r="F132" s="21"/>
      <c r="G132" s="21"/>
    </row>
    <row r="134" spans="1:8" x14ac:dyDescent="0.2">
      <c r="B134" s="48" t="s">
        <v>69</v>
      </c>
      <c r="D134" s="143">
        <f>+D135</f>
        <v>0</v>
      </c>
    </row>
    <row r="135" spans="1:8" x14ac:dyDescent="0.2">
      <c r="D135" s="143"/>
    </row>
    <row r="136" spans="1:8" x14ac:dyDescent="0.2">
      <c r="B136" s="48" t="s">
        <v>80</v>
      </c>
      <c r="D136" s="143">
        <f>SUM(D137:D138)</f>
        <v>0</v>
      </c>
    </row>
    <row r="137" spans="1:8" x14ac:dyDescent="0.2">
      <c r="C137" s="131"/>
      <c r="D137" s="144"/>
      <c r="E137" s="119"/>
      <c r="F137" s="94">
        <v>1</v>
      </c>
      <c r="G137" s="94">
        <v>30109001</v>
      </c>
    </row>
    <row r="138" spans="1:8" x14ac:dyDescent="0.2">
      <c r="C138" s="131"/>
      <c r="D138" s="144"/>
      <c r="E138" s="119"/>
      <c r="F138" s="94">
        <v>1</v>
      </c>
      <c r="G138" s="94">
        <v>30109001</v>
      </c>
    </row>
    <row r="139" spans="1:8" x14ac:dyDescent="0.2">
      <c r="C139" s="131"/>
      <c r="D139" s="144"/>
      <c r="E139" s="119"/>
      <c r="F139" s="94"/>
      <c r="G139" s="94"/>
    </row>
    <row r="140" spans="1:8" x14ac:dyDescent="0.2">
      <c r="A140" s="240"/>
      <c r="B140" s="48" t="s">
        <v>70</v>
      </c>
      <c r="C140" s="106"/>
      <c r="D140" s="143">
        <f>SUM(D141)</f>
        <v>0</v>
      </c>
      <c r="F140" s="21"/>
      <c r="G140" s="21"/>
    </row>
    <row r="141" spans="1:8" x14ac:dyDescent="0.2">
      <c r="A141" s="240"/>
      <c r="C141" s="131"/>
      <c r="D141" s="144"/>
      <c r="E141" s="119"/>
      <c r="F141" s="94"/>
      <c r="G141" s="94"/>
    </row>
    <row r="142" spans="1:8" x14ac:dyDescent="0.2">
      <c r="A142" s="240"/>
    </row>
    <row r="143" spans="1:8" x14ac:dyDescent="0.2">
      <c r="A143" s="235" t="s">
        <v>14</v>
      </c>
      <c r="B143" s="236" t="s">
        <v>13</v>
      </c>
      <c r="C143" s="133"/>
      <c r="D143" s="142">
        <f>+D144+D153+D148+D156</f>
        <v>120120</v>
      </c>
    </row>
    <row r="144" spans="1:8" x14ac:dyDescent="0.2">
      <c r="A144" s="239"/>
      <c r="B144" s="48" t="s">
        <v>61</v>
      </c>
      <c r="D144" s="143">
        <f>SUM(D145:D146)</f>
        <v>70120</v>
      </c>
    </row>
    <row r="145" spans="1:8" x14ac:dyDescent="0.2">
      <c r="A145" s="239"/>
      <c r="C145" s="131">
        <v>44265</v>
      </c>
      <c r="D145" s="144">
        <v>25202</v>
      </c>
      <c r="E145" s="119" t="s">
        <v>433</v>
      </c>
      <c r="F145" s="94">
        <v>1</v>
      </c>
      <c r="G145" s="94">
        <v>4010313</v>
      </c>
      <c r="H145" s="21" t="s">
        <v>495</v>
      </c>
    </row>
    <row r="146" spans="1:8" x14ac:dyDescent="0.2">
      <c r="A146" s="239"/>
      <c r="C146" s="131">
        <v>44270</v>
      </c>
      <c r="D146" s="144">
        <v>44918</v>
      </c>
      <c r="E146" s="119" t="s">
        <v>434</v>
      </c>
      <c r="F146" s="94">
        <v>1</v>
      </c>
      <c r="G146" s="94">
        <v>4010313</v>
      </c>
      <c r="H146" s="21" t="s">
        <v>496</v>
      </c>
    </row>
    <row r="147" spans="1:8" x14ac:dyDescent="0.2">
      <c r="A147" s="239"/>
      <c r="D147" s="32"/>
      <c r="E147" s="33"/>
      <c r="F147" s="33"/>
      <c r="G147" s="33"/>
    </row>
    <row r="148" spans="1:8" x14ac:dyDescent="0.2">
      <c r="A148" s="239"/>
      <c r="B148" s="48" t="s">
        <v>99</v>
      </c>
      <c r="D148" s="143">
        <f>SUM(D149:D151)</f>
        <v>50000</v>
      </c>
    </row>
    <row r="149" spans="1:8" x14ac:dyDescent="0.2">
      <c r="A149" s="239"/>
      <c r="C149" s="131">
        <v>44256</v>
      </c>
      <c r="D149" s="144">
        <v>50000</v>
      </c>
      <c r="E149" s="119" t="s">
        <v>499</v>
      </c>
      <c r="F149" s="94">
        <v>1</v>
      </c>
      <c r="G149" s="94">
        <v>4010328</v>
      </c>
      <c r="H149" s="21" t="s">
        <v>500</v>
      </c>
    </row>
    <row r="150" spans="1:8" x14ac:dyDescent="0.2">
      <c r="A150" s="239"/>
      <c r="C150" s="131"/>
      <c r="D150" s="144"/>
      <c r="E150" s="119"/>
      <c r="F150" s="94">
        <v>1</v>
      </c>
      <c r="G150" s="94">
        <v>4010328</v>
      </c>
    </row>
    <row r="151" spans="1:8" x14ac:dyDescent="0.2">
      <c r="A151" s="239"/>
      <c r="C151" s="131"/>
      <c r="D151" s="144"/>
      <c r="E151" s="119"/>
      <c r="F151" s="94"/>
      <c r="G151" s="94"/>
    </row>
    <row r="152" spans="1:8" x14ac:dyDescent="0.2">
      <c r="A152" s="239"/>
      <c r="C152" s="131"/>
      <c r="D152" s="144"/>
      <c r="E152" s="119"/>
      <c r="F152" s="94"/>
      <c r="G152" s="94"/>
    </row>
    <row r="153" spans="1:8" x14ac:dyDescent="0.2">
      <c r="A153" s="239"/>
      <c r="B153" s="48" t="s">
        <v>62</v>
      </c>
      <c r="D153" s="143">
        <f>SUM(D154)</f>
        <v>0</v>
      </c>
    </row>
    <row r="154" spans="1:8" x14ac:dyDescent="0.2">
      <c r="A154" s="21"/>
      <c r="B154" s="21"/>
      <c r="C154" s="131"/>
      <c r="D154" s="144"/>
      <c r="E154" s="119"/>
      <c r="F154" s="94"/>
      <c r="G154" s="130"/>
      <c r="H154" s="116"/>
    </row>
    <row r="155" spans="1:8" x14ac:dyDescent="0.2">
      <c r="A155" s="239"/>
      <c r="D155" s="32"/>
      <c r="E155" s="33"/>
      <c r="F155" s="33"/>
      <c r="G155" s="33"/>
    </row>
    <row r="156" spans="1:8" x14ac:dyDescent="0.2">
      <c r="A156" s="239"/>
      <c r="B156" s="48" t="s">
        <v>72</v>
      </c>
      <c r="D156" s="143">
        <f>SUM(D157)</f>
        <v>0</v>
      </c>
    </row>
    <row r="157" spans="1:8" x14ac:dyDescent="0.2">
      <c r="A157" s="241"/>
      <c r="C157" s="131"/>
      <c r="D157" s="144"/>
      <c r="E157" s="119"/>
      <c r="F157" s="94"/>
      <c r="G157" s="94"/>
    </row>
    <row r="158" spans="1:8" x14ac:dyDescent="0.2">
      <c r="A158" s="239"/>
      <c r="D158" s="32"/>
      <c r="E158" s="33"/>
      <c r="G158" s="81"/>
    </row>
    <row r="159" spans="1:8" x14ac:dyDescent="0.2">
      <c r="A159" s="239"/>
      <c r="D159" s="32"/>
      <c r="E159" s="33"/>
      <c r="G159" s="81"/>
    </row>
    <row r="160" spans="1:8" x14ac:dyDescent="0.2">
      <c r="A160" s="235" t="s">
        <v>16</v>
      </c>
      <c r="B160" s="236" t="s">
        <v>17</v>
      </c>
      <c r="C160" s="133"/>
      <c r="D160" s="142">
        <f>+D161+D163+D167+D171+D173+D175+D181</f>
        <v>0</v>
      </c>
    </row>
    <row r="161" spans="1:8" x14ac:dyDescent="0.2">
      <c r="A161" s="241"/>
      <c r="B161" s="48" t="s">
        <v>131</v>
      </c>
      <c r="D161" s="143">
        <f>+D162</f>
        <v>0</v>
      </c>
    </row>
    <row r="162" spans="1:8" x14ac:dyDescent="0.2">
      <c r="A162" s="241"/>
      <c r="D162" s="143"/>
      <c r="E162" s="32"/>
    </row>
    <row r="163" spans="1:8" x14ac:dyDescent="0.2">
      <c r="A163" s="241"/>
      <c r="B163" s="48" t="s">
        <v>63</v>
      </c>
      <c r="D163" s="143">
        <f>SUM(D164)</f>
        <v>0</v>
      </c>
    </row>
    <row r="164" spans="1:8" x14ac:dyDescent="0.2">
      <c r="A164" s="21"/>
      <c r="B164" s="21"/>
      <c r="C164" s="131"/>
      <c r="D164" s="144"/>
      <c r="E164" s="119"/>
      <c r="F164" s="163">
        <v>1</v>
      </c>
      <c r="G164" s="164"/>
      <c r="H164" s="165"/>
    </row>
    <row r="165" spans="1:8" x14ac:dyDescent="0.2">
      <c r="A165" s="239"/>
      <c r="D165" s="32"/>
      <c r="E165" s="33"/>
      <c r="F165" s="33"/>
      <c r="G165" s="62"/>
    </row>
    <row r="166" spans="1:8" x14ac:dyDescent="0.2">
      <c r="A166" s="239"/>
      <c r="D166" s="32"/>
      <c r="E166" s="33"/>
      <c r="F166" s="33"/>
      <c r="G166" s="62"/>
    </row>
    <row r="167" spans="1:8" x14ac:dyDescent="0.2">
      <c r="A167" s="241"/>
      <c r="B167" s="48" t="s">
        <v>64</v>
      </c>
      <c r="C167" s="106"/>
      <c r="D167" s="143">
        <f>SUM(D168:D169)</f>
        <v>0</v>
      </c>
    </row>
    <row r="168" spans="1:8" x14ac:dyDescent="0.2">
      <c r="A168" s="241"/>
      <c r="C168" s="131"/>
      <c r="D168" s="146"/>
      <c r="E168" s="120"/>
      <c r="F168" s="121">
        <v>1</v>
      </c>
      <c r="G168" s="94">
        <v>30105003</v>
      </c>
    </row>
    <row r="169" spans="1:8" x14ac:dyDescent="0.2">
      <c r="A169" s="241"/>
      <c r="C169" s="131"/>
      <c r="D169" s="146"/>
      <c r="E169" s="120"/>
      <c r="F169" s="121">
        <v>1</v>
      </c>
      <c r="G169" s="94">
        <v>30105003</v>
      </c>
    </row>
    <row r="170" spans="1:8" x14ac:dyDescent="0.2">
      <c r="A170" s="241"/>
      <c r="D170" s="32"/>
      <c r="E170" s="33"/>
    </row>
    <row r="171" spans="1:8" x14ac:dyDescent="0.2">
      <c r="A171" s="241"/>
      <c r="B171" s="48" t="s">
        <v>108</v>
      </c>
      <c r="D171" s="143">
        <f>SUM(D172)</f>
        <v>0</v>
      </c>
    </row>
    <row r="172" spans="1:8" x14ac:dyDescent="0.2">
      <c r="A172" s="241"/>
      <c r="D172" s="143"/>
    </row>
    <row r="173" spans="1:8" x14ac:dyDescent="0.2">
      <c r="A173" s="241"/>
      <c r="B173" s="48" t="s">
        <v>130</v>
      </c>
      <c r="D173" s="143">
        <f>+D174</f>
        <v>0</v>
      </c>
    </row>
    <row r="174" spans="1:8" x14ac:dyDescent="0.2">
      <c r="A174" s="241"/>
      <c r="C174" s="131"/>
      <c r="D174" s="144"/>
      <c r="E174" s="119"/>
      <c r="F174" s="94"/>
      <c r="G174" s="94"/>
    </row>
    <row r="175" spans="1:8" x14ac:dyDescent="0.2">
      <c r="A175" s="241"/>
      <c r="B175" s="48" t="s">
        <v>81</v>
      </c>
      <c r="D175" s="143">
        <f>SUM(D176:D179)</f>
        <v>0</v>
      </c>
    </row>
    <row r="176" spans="1:8" x14ac:dyDescent="0.2">
      <c r="A176" s="241"/>
      <c r="C176" s="131"/>
      <c r="D176" s="146"/>
      <c r="E176" s="120"/>
      <c r="F176" s="121">
        <v>1</v>
      </c>
      <c r="G176" s="94">
        <v>30106001</v>
      </c>
    </row>
    <row r="177" spans="1:8" x14ac:dyDescent="0.2">
      <c r="A177" s="241"/>
      <c r="C177" s="131"/>
      <c r="D177" s="146"/>
      <c r="E177" s="120"/>
      <c r="F177" s="121">
        <v>1</v>
      </c>
      <c r="G177" s="94">
        <v>30106003</v>
      </c>
    </row>
    <row r="178" spans="1:8" x14ac:dyDescent="0.2">
      <c r="A178" s="241"/>
      <c r="C178" s="131"/>
      <c r="D178" s="146"/>
      <c r="E178" s="120"/>
      <c r="F178" s="121">
        <v>1</v>
      </c>
      <c r="G178" s="94">
        <v>30106003</v>
      </c>
    </row>
    <row r="179" spans="1:8" x14ac:dyDescent="0.2">
      <c r="A179" s="241"/>
      <c r="C179" s="131"/>
      <c r="D179" s="146"/>
      <c r="E179" s="120"/>
      <c r="F179" s="121">
        <v>1</v>
      </c>
      <c r="G179" s="94">
        <v>30106003</v>
      </c>
    </row>
    <row r="180" spans="1:8" x14ac:dyDescent="0.2">
      <c r="A180" s="241"/>
      <c r="C180" s="131"/>
      <c r="D180" s="144"/>
      <c r="E180" s="119"/>
      <c r="F180" s="94"/>
      <c r="G180" s="94"/>
    </row>
    <row r="181" spans="1:8" x14ac:dyDescent="0.2">
      <c r="A181" s="241"/>
      <c r="B181" s="48" t="s">
        <v>65</v>
      </c>
      <c r="C181" s="106"/>
      <c r="D181" s="143"/>
      <c r="F181" s="21"/>
      <c r="G181" s="21"/>
    </row>
    <row r="182" spans="1:8" x14ac:dyDescent="0.2">
      <c r="A182" s="241"/>
      <c r="C182" s="131"/>
      <c r="D182" s="144"/>
      <c r="E182" s="119"/>
      <c r="F182" s="94"/>
      <c r="G182" s="94"/>
    </row>
    <row r="183" spans="1:8" x14ac:dyDescent="0.2">
      <c r="A183" s="241"/>
      <c r="D183" s="32"/>
      <c r="E183" s="33"/>
    </row>
    <row r="184" spans="1:8" x14ac:dyDescent="0.2">
      <c r="A184" s="235" t="s">
        <v>18</v>
      </c>
      <c r="B184" s="236" t="s">
        <v>101</v>
      </c>
      <c r="C184" s="133"/>
      <c r="D184" s="142">
        <f>D185+D188</f>
        <v>584873</v>
      </c>
    </row>
    <row r="185" spans="1:8" x14ac:dyDescent="0.2">
      <c r="A185" s="241"/>
      <c r="B185" s="48" t="s">
        <v>109</v>
      </c>
      <c r="D185" s="143">
        <f>SUM(D186:D187)</f>
        <v>584873</v>
      </c>
    </row>
    <row r="186" spans="1:8" x14ac:dyDescent="0.2">
      <c r="A186" s="241"/>
      <c r="C186" s="131">
        <v>44256</v>
      </c>
      <c r="D186" s="252">
        <v>584873</v>
      </c>
      <c r="E186" s="33" t="s">
        <v>533</v>
      </c>
      <c r="F186" s="121">
        <v>1</v>
      </c>
      <c r="G186" s="94">
        <v>4010335</v>
      </c>
      <c r="H186" s="21" t="s">
        <v>587</v>
      </c>
    </row>
    <row r="187" spans="1:8" x14ac:dyDescent="0.2">
      <c r="A187" s="241"/>
      <c r="D187" s="32"/>
      <c r="E187" s="33"/>
      <c r="F187" s="75">
        <v>1</v>
      </c>
      <c r="G187" s="94">
        <v>4010335</v>
      </c>
    </row>
    <row r="188" spans="1:8" x14ac:dyDescent="0.2">
      <c r="A188" s="241"/>
      <c r="B188" s="48" t="s">
        <v>66</v>
      </c>
      <c r="C188" s="106"/>
      <c r="D188" s="143">
        <f>SUM(D189:D190)</f>
        <v>0</v>
      </c>
      <c r="E188" s="33"/>
      <c r="F188" s="33"/>
      <c r="G188" s="33"/>
    </row>
    <row r="189" spans="1:8" x14ac:dyDescent="0.2">
      <c r="A189" s="241"/>
      <c r="C189" s="131"/>
      <c r="D189" s="144"/>
      <c r="E189" s="119"/>
      <c r="F189" s="94"/>
      <c r="G189" s="94"/>
      <c r="H189" s="122"/>
    </row>
    <row r="190" spans="1:8" x14ac:dyDescent="0.2">
      <c r="A190" s="241"/>
      <c r="C190" s="131"/>
      <c r="D190" s="144"/>
      <c r="E190" s="119"/>
      <c r="F190" s="94"/>
      <c r="G190" s="94"/>
      <c r="H190" s="122"/>
    </row>
    <row r="191" spans="1:8" x14ac:dyDescent="0.2">
      <c r="A191" s="239"/>
      <c r="C191" s="135"/>
    </row>
    <row r="192" spans="1:8" x14ac:dyDescent="0.2">
      <c r="A192" s="235" t="s">
        <v>19</v>
      </c>
      <c r="B192" s="236" t="s">
        <v>21</v>
      </c>
      <c r="C192" s="133"/>
      <c r="D192" s="142">
        <f>+D193</f>
        <v>622252</v>
      </c>
    </row>
    <row r="193" spans="1:8" x14ac:dyDescent="0.2">
      <c r="A193" s="239"/>
      <c r="B193" s="48" t="s">
        <v>22</v>
      </c>
      <c r="D193" s="143">
        <f>SUM(D194:D199)</f>
        <v>622252</v>
      </c>
    </row>
    <row r="194" spans="1:8" x14ac:dyDescent="0.2">
      <c r="A194" s="239"/>
      <c r="C194" s="131">
        <v>44286</v>
      </c>
      <c r="D194" s="144">
        <v>471100</v>
      </c>
      <c r="E194" s="119" t="s">
        <v>491</v>
      </c>
      <c r="F194" s="94">
        <v>1</v>
      </c>
      <c r="G194" s="200"/>
      <c r="H194" s="116"/>
    </row>
    <row r="195" spans="1:8" x14ac:dyDescent="0.2">
      <c r="A195" s="239"/>
      <c r="C195" s="131">
        <v>44281</v>
      </c>
      <c r="D195" s="144">
        <v>15520</v>
      </c>
      <c r="E195" s="119" t="s">
        <v>501</v>
      </c>
      <c r="F195" s="94">
        <v>1</v>
      </c>
      <c r="G195" s="200"/>
      <c r="H195" s="116"/>
    </row>
    <row r="196" spans="1:8" x14ac:dyDescent="0.2">
      <c r="A196" s="239"/>
      <c r="C196" s="131">
        <v>44286</v>
      </c>
      <c r="D196" s="144">
        <v>135632</v>
      </c>
      <c r="E196" s="119" t="s">
        <v>502</v>
      </c>
      <c r="F196" s="94">
        <v>1</v>
      </c>
      <c r="G196" s="200"/>
      <c r="H196" s="116"/>
    </row>
    <row r="197" spans="1:8" x14ac:dyDescent="0.2">
      <c r="A197" s="239"/>
      <c r="C197" s="131"/>
      <c r="D197" s="144"/>
      <c r="E197" s="119"/>
      <c r="F197" s="94"/>
      <c r="G197" s="200"/>
      <c r="H197" s="116"/>
    </row>
    <row r="198" spans="1:8" x14ac:dyDescent="0.2">
      <c r="A198" s="239"/>
      <c r="C198" s="131"/>
      <c r="D198" s="144"/>
      <c r="E198" s="119"/>
      <c r="F198" s="94"/>
      <c r="G198" s="200"/>
      <c r="H198" s="116"/>
    </row>
    <row r="199" spans="1:8" s="75" customFormat="1" x14ac:dyDescent="0.2">
      <c r="A199" s="239"/>
      <c r="B199" s="48"/>
      <c r="C199" s="134"/>
      <c r="D199" s="32"/>
      <c r="E199" s="33"/>
      <c r="G199" s="81"/>
    </row>
    <row r="200" spans="1:8" x14ac:dyDescent="0.2">
      <c r="A200" s="236" t="s">
        <v>20</v>
      </c>
      <c r="B200" s="236" t="s">
        <v>23</v>
      </c>
      <c r="C200" s="133"/>
      <c r="D200" s="142">
        <f>+D201</f>
        <v>0</v>
      </c>
    </row>
    <row r="201" spans="1:8" x14ac:dyDescent="0.2">
      <c r="B201" s="48" t="s">
        <v>32</v>
      </c>
      <c r="D201" s="143">
        <f>SUM(D202)</f>
        <v>0</v>
      </c>
    </row>
    <row r="202" spans="1:8" x14ac:dyDescent="0.2">
      <c r="A202" s="48"/>
      <c r="C202" s="131"/>
      <c r="D202" s="144"/>
      <c r="E202" s="119"/>
      <c r="F202" s="119"/>
      <c r="G202" s="94"/>
      <c r="H202" s="23"/>
    </row>
    <row r="203" spans="1:8" x14ac:dyDescent="0.2">
      <c r="A203" s="48"/>
      <c r="C203" s="136"/>
      <c r="D203" s="57"/>
      <c r="E203" s="56"/>
      <c r="F203" s="56"/>
      <c r="G203" s="56"/>
    </row>
    <row r="205" spans="1:8" x14ac:dyDescent="0.2">
      <c r="B205" s="48" t="s">
        <v>44</v>
      </c>
      <c r="D205" s="71">
        <v>115765329</v>
      </c>
    </row>
    <row r="206" spans="1:8" x14ac:dyDescent="0.2">
      <c r="B206" s="48" t="s">
        <v>45</v>
      </c>
      <c r="D206" s="71">
        <v>8110959</v>
      </c>
    </row>
    <row r="207" spans="1:8" ht="13.5" thickBot="1" x14ac:dyDescent="0.25">
      <c r="B207" s="48" t="s">
        <v>46</v>
      </c>
      <c r="D207" s="72">
        <v>6148964</v>
      </c>
    </row>
    <row r="208" spans="1:8" ht="13.5" thickTop="1" x14ac:dyDescent="0.2">
      <c r="C208" s="134" t="s">
        <v>39</v>
      </c>
      <c r="D208" s="71">
        <f>SUM(D205:D207)</f>
        <v>130025252</v>
      </c>
      <c r="E208" s="21" t="s">
        <v>40</v>
      </c>
    </row>
    <row r="209" spans="1:8" x14ac:dyDescent="0.2">
      <c r="A209" s="242"/>
      <c r="B209" s="48" t="s">
        <v>24</v>
      </c>
      <c r="D209" s="71">
        <f>+D1</f>
        <v>14211849</v>
      </c>
      <c r="E209" s="51"/>
      <c r="G209" s="51"/>
    </row>
    <row r="210" spans="1:8" ht="13.5" thickBot="1" x14ac:dyDescent="0.25">
      <c r="A210" s="242"/>
      <c r="B210" s="48" t="s">
        <v>25</v>
      </c>
      <c r="D210" s="72">
        <f>-D73</f>
        <v>-9723965</v>
      </c>
      <c r="E210" s="53"/>
      <c r="G210" s="51"/>
    </row>
    <row r="211" spans="1:8" ht="13.5" thickTop="1" x14ac:dyDescent="0.2">
      <c r="A211" s="242"/>
      <c r="B211" s="243" t="s">
        <v>38</v>
      </c>
      <c r="C211" s="137"/>
      <c r="D211" s="73">
        <f>SUM(D209:D210)</f>
        <v>4487884</v>
      </c>
    </row>
    <row r="212" spans="1:8" s="22" customFormat="1" x14ac:dyDescent="0.2">
      <c r="A212" s="48"/>
      <c r="B212" s="244" t="s">
        <v>73</v>
      </c>
      <c r="C212" s="138"/>
      <c r="D212" s="74">
        <f>+D208+D211</f>
        <v>134513136</v>
      </c>
      <c r="F212" s="75"/>
      <c r="G212" s="80"/>
      <c r="H212" s="21"/>
    </row>
    <row r="213" spans="1:8" x14ac:dyDescent="0.2">
      <c r="B213" s="48" t="s">
        <v>42</v>
      </c>
      <c r="D213" s="71">
        <f>SUM(D212:D212)</f>
        <v>134513136</v>
      </c>
      <c r="E213" s="21" t="s">
        <v>40</v>
      </c>
    </row>
    <row r="214" spans="1:8" x14ac:dyDescent="0.2">
      <c r="C214" s="134" t="s">
        <v>41</v>
      </c>
      <c r="D214" s="71">
        <f>121458213+8110959+6148964</f>
        <v>135718136</v>
      </c>
    </row>
    <row r="215" spans="1:8" s="22" customFormat="1" x14ac:dyDescent="0.2">
      <c r="A215" s="48"/>
      <c r="B215" s="244" t="s">
        <v>43</v>
      </c>
      <c r="C215" s="138"/>
      <c r="D215" s="74">
        <f>+D214-D213</f>
        <v>1205000</v>
      </c>
      <c r="F215" s="75"/>
      <c r="G215" s="80"/>
      <c r="H215" s="21"/>
    </row>
    <row r="219" spans="1:8" x14ac:dyDescent="0.2">
      <c r="B219" s="245"/>
    </row>
    <row r="220" spans="1:8" x14ac:dyDescent="0.2">
      <c r="B220" s="245"/>
    </row>
    <row r="221" spans="1:8" x14ac:dyDescent="0.2">
      <c r="B221" s="245"/>
    </row>
    <row r="222" spans="1:8" x14ac:dyDescent="0.2">
      <c r="B222" s="245"/>
    </row>
    <row r="223" spans="1:8" x14ac:dyDescent="0.2">
      <c r="B223" s="245"/>
      <c r="C223" s="246"/>
    </row>
    <row r="224" spans="1:8" x14ac:dyDescent="0.2">
      <c r="B224" s="245"/>
    </row>
    <row r="225" spans="1:7" s="49" customFormat="1" x14ac:dyDescent="0.2">
      <c r="A225" s="23"/>
      <c r="B225" s="245"/>
      <c r="C225" s="134"/>
      <c r="D225" s="47"/>
      <c r="E225" s="21"/>
      <c r="F225" s="75"/>
      <c r="G225" s="80"/>
    </row>
    <row r="226" spans="1:7" s="49" customFormat="1" x14ac:dyDescent="0.2">
      <c r="A226" s="23"/>
      <c r="B226" s="245"/>
      <c r="C226" s="134"/>
      <c r="D226" s="47"/>
      <c r="E226" s="21"/>
      <c r="F226" s="75"/>
      <c r="G226" s="80"/>
    </row>
    <row r="227" spans="1:7" s="49" customFormat="1" x14ac:dyDescent="0.2">
      <c r="A227" s="23"/>
      <c r="B227" s="245"/>
      <c r="C227" s="134"/>
      <c r="D227" s="47"/>
      <c r="E227" s="21"/>
      <c r="F227" s="75"/>
      <c r="G227" s="80"/>
    </row>
    <row r="228" spans="1:7" s="49" customFormat="1" x14ac:dyDescent="0.2">
      <c r="A228" s="23"/>
      <c r="B228" s="245"/>
      <c r="C228" s="134"/>
      <c r="D228" s="47"/>
      <c r="E228" s="21"/>
      <c r="F228" s="75"/>
      <c r="G228" s="80"/>
    </row>
    <row r="229" spans="1:7" s="49" customFormat="1" x14ac:dyDescent="0.2">
      <c r="A229" s="23"/>
      <c r="B229" s="245"/>
      <c r="C229" s="134"/>
      <c r="D229" s="47"/>
      <c r="E229" s="21"/>
      <c r="F229" s="75"/>
      <c r="G229" s="80"/>
    </row>
    <row r="240" spans="1:7" x14ac:dyDescent="0.2">
      <c r="A240" s="21"/>
      <c r="B240" s="21"/>
      <c r="C240" s="106"/>
      <c r="F240" s="21"/>
      <c r="G240" s="21"/>
    </row>
    <row r="241" spans="1:7" x14ac:dyDescent="0.2">
      <c r="A241" s="21"/>
      <c r="B241" s="21"/>
      <c r="C241" s="106"/>
      <c r="F241" s="21"/>
      <c r="G241" s="21"/>
    </row>
    <row r="242" spans="1:7" x14ac:dyDescent="0.2">
      <c r="A242" s="21"/>
      <c r="B242" s="21"/>
      <c r="C242" s="106"/>
      <c r="F242" s="21"/>
      <c r="G242" s="21"/>
    </row>
    <row r="243" spans="1:7" x14ac:dyDescent="0.2">
      <c r="A243" s="21"/>
      <c r="B243" s="21"/>
      <c r="C243" s="106"/>
      <c r="F243" s="21"/>
      <c r="G243" s="21"/>
    </row>
    <row r="244" spans="1:7" x14ac:dyDescent="0.2">
      <c r="A244" s="21"/>
      <c r="B244" s="21"/>
      <c r="C244" s="106"/>
      <c r="F244" s="21"/>
      <c r="G244" s="21"/>
    </row>
    <row r="245" spans="1:7" x14ac:dyDescent="0.2">
      <c r="A245" s="21"/>
      <c r="B245" s="21"/>
      <c r="C245" s="106"/>
      <c r="F245" s="21"/>
      <c r="G245" s="21"/>
    </row>
    <row r="246" spans="1:7" x14ac:dyDescent="0.2">
      <c r="A246" s="21"/>
      <c r="B246" s="21"/>
      <c r="C246" s="106"/>
      <c r="F246" s="21"/>
      <c r="G246" s="21"/>
    </row>
    <row r="247" spans="1:7" x14ac:dyDescent="0.2">
      <c r="A247" s="21"/>
      <c r="B247" s="21"/>
      <c r="C247" s="106"/>
      <c r="F247" s="21"/>
      <c r="G247" s="21"/>
    </row>
    <row r="248" spans="1:7" x14ac:dyDescent="0.2">
      <c r="A248" s="21"/>
      <c r="B248" s="21"/>
      <c r="C248" s="106"/>
      <c r="F248" s="21"/>
      <c r="G248" s="21"/>
    </row>
    <row r="249" spans="1:7" x14ac:dyDescent="0.2">
      <c r="A249" s="21"/>
      <c r="B249" s="21"/>
      <c r="C249" s="106"/>
      <c r="F249" s="21"/>
      <c r="G249" s="21"/>
    </row>
    <row r="250" spans="1:7" x14ac:dyDescent="0.2">
      <c r="A250" s="21"/>
      <c r="B250" s="21"/>
      <c r="C250" s="106"/>
      <c r="F250" s="21"/>
      <c r="G250" s="21"/>
    </row>
    <row r="251" spans="1:7" x14ac:dyDescent="0.2">
      <c r="A251" s="21"/>
      <c r="B251" s="21"/>
      <c r="C251" s="106"/>
      <c r="F251" s="21"/>
      <c r="G251" s="21"/>
    </row>
    <row r="252" spans="1:7" x14ac:dyDescent="0.2">
      <c r="A252" s="21"/>
      <c r="B252" s="21"/>
      <c r="C252" s="106"/>
      <c r="F252" s="21"/>
      <c r="G252" s="21"/>
    </row>
    <row r="253" spans="1:7" x14ac:dyDescent="0.2">
      <c r="A253" s="21"/>
      <c r="B253" s="21"/>
      <c r="C253" s="106"/>
      <c r="F253" s="21"/>
      <c r="G253" s="21"/>
    </row>
    <row r="254" spans="1:7" x14ac:dyDescent="0.2">
      <c r="A254" s="21"/>
      <c r="B254" s="21"/>
      <c r="C254" s="106"/>
      <c r="F254" s="21"/>
      <c r="G254" s="21"/>
    </row>
    <row r="255" spans="1:7" x14ac:dyDescent="0.2">
      <c r="A255" s="21"/>
      <c r="B255" s="21"/>
      <c r="C255" s="106"/>
      <c r="F255" s="21"/>
      <c r="G255" s="21"/>
    </row>
    <row r="256" spans="1:7" x14ac:dyDescent="0.2">
      <c r="A256" s="21"/>
      <c r="B256" s="21"/>
      <c r="C256" s="106"/>
      <c r="F256" s="21"/>
      <c r="G256" s="21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6</vt:i4>
      </vt:variant>
    </vt:vector>
  </HeadingPairs>
  <TitlesOfParts>
    <vt:vector size="24" baseType="lpstr">
      <vt:lpstr>Ingresos y Egresos 2021</vt:lpstr>
      <vt:lpstr>Comparación Gastos 2020 y 2021</vt:lpstr>
      <vt:lpstr>Compos. Enero</vt:lpstr>
      <vt:lpstr>Compos. Febrero</vt:lpstr>
      <vt:lpstr>Compos. Marzo</vt:lpstr>
      <vt:lpstr>Compos. Octubre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'Compos. Enero'!Área_de_impresión</vt:lpstr>
      <vt:lpstr>'Compos. Febrero'!Área_de_impresión</vt:lpstr>
      <vt:lpstr>'Compos. Marzo'!Área_de_impresión</vt:lpstr>
      <vt:lpstr>'Compos. Octubre'!Área_de_impresión</vt:lpstr>
      <vt:lpstr>'Ingresos y Egresos 2021'!Área_de_impresión</vt:lpstr>
      <vt:lpstr>'Ingresos y Egresos 2021'!Títulos_a_imprimir</vt:lpstr>
    </vt:vector>
  </TitlesOfParts>
  <Company>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</dc:creator>
  <cp:lastModifiedBy>Fuentealba Asociados</cp:lastModifiedBy>
  <cp:lastPrinted>2017-12-21T14:37:22Z</cp:lastPrinted>
  <dcterms:created xsi:type="dcterms:W3CDTF">2011-12-12T22:03:36Z</dcterms:created>
  <dcterms:modified xsi:type="dcterms:W3CDTF">2022-03-15T19:43:45Z</dcterms:modified>
</cp:coreProperties>
</file>